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0680" windowHeight="4620" tabRatio="786" firstSheet="1" activeTab="1"/>
  </bookViews>
  <sheets>
    <sheet name="KİŞİSEL HESAPLAMA" sheetId="18" r:id="rId1"/>
    <sheet name="KARBASAN HESAPLAMA" sheetId="1" r:id="rId2"/>
    <sheet name="agırlık" sheetId="4" r:id="rId3"/>
    <sheet name="KURANKERİM" sheetId="21" r:id="rId4"/>
    <sheet name="SEÇMELİ İNG" sheetId="20" r:id="rId5"/>
    <sheet name="BİLİMUY" sheetId="19" r:id="rId6"/>
    <sheet name="BİLİŞİM" sheetId="17" state="hidden" r:id="rId7"/>
    <sheet name="TTAS" sheetId="15" r:id="rId8"/>
    <sheet name="BED" sheetId="14" r:id="rId9"/>
    <sheet name="MÜZ" sheetId="13" r:id="rId10"/>
    <sheet name="GÖR" sheetId="12" r:id="rId11"/>
    <sheet name="DİN" sheetId="10" r:id="rId12"/>
    <sheet name="İNG" sheetId="9" r:id="rId13"/>
    <sheet name="TC" sheetId="8" r:id="rId14"/>
    <sheet name="FEN" sheetId="7" r:id="rId15"/>
    <sheet name="MATEMATİK" sheetId="6" r:id="rId16"/>
    <sheet name="TÜRKÇE" sheetId="5" r:id="rId17"/>
  </sheets>
  <definedNames>
    <definedName name="_xlnm.Print_Area" localSheetId="1">'KARBASAN HESAPLAMA'!$A$1:$W$26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S25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9" i="10"/>
  <c r="T5" i="1" l="1"/>
  <c r="P6" i="1"/>
  <c r="S25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8" i="5"/>
  <c r="P14" i="1"/>
  <c r="S25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8" i="6"/>
  <c r="P7" i="1"/>
  <c r="O8" i="1"/>
  <c r="P5" i="1"/>
  <c r="Q5" i="1"/>
  <c r="O5" i="1"/>
  <c r="D14" i="1"/>
  <c r="O6" i="1"/>
  <c r="O7" i="1"/>
  <c r="N8" i="1"/>
  <c r="O9" i="1"/>
  <c r="N10" i="1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8" i="1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5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8" i="8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8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8" i="5"/>
  <c r="M21" i="1" l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8" i="10"/>
  <c r="T17" i="1" l="1"/>
  <c r="T16" i="1"/>
  <c r="T15" i="1"/>
  <c r="T14" i="1"/>
  <c r="T13" i="1"/>
  <c r="T12" i="1"/>
  <c r="T11" i="1"/>
  <c r="T10" i="1"/>
  <c r="T9" i="1"/>
  <c r="T8" i="1"/>
  <c r="T7" i="1"/>
  <c r="T6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7" i="1"/>
  <c r="Q16" i="1"/>
  <c r="Q15" i="1"/>
  <c r="Q14" i="1"/>
  <c r="Q13" i="1"/>
  <c r="Q12" i="1"/>
  <c r="Q11" i="1"/>
  <c r="Q10" i="1"/>
  <c r="Q9" i="1"/>
  <c r="Q8" i="1"/>
  <c r="Q7" i="1"/>
  <c r="Q6" i="1"/>
  <c r="P17" i="1"/>
  <c r="P16" i="1"/>
  <c r="P15" i="1"/>
  <c r="P13" i="1"/>
  <c r="P12" i="1"/>
  <c r="P11" i="1"/>
  <c r="P10" i="1"/>
  <c r="P9" i="1"/>
  <c r="P8" i="1"/>
  <c r="O17" i="1"/>
  <c r="O16" i="1"/>
  <c r="O15" i="1"/>
  <c r="O14" i="1"/>
  <c r="O13" i="1"/>
  <c r="O12" i="1"/>
  <c r="O11" i="1"/>
  <c r="O10" i="1"/>
  <c r="N5" i="1"/>
  <c r="N17" i="1"/>
  <c r="N16" i="1"/>
  <c r="N15" i="1"/>
  <c r="N14" i="1"/>
  <c r="N13" i="1"/>
  <c r="N12" i="1"/>
  <c r="N11" i="1"/>
  <c r="N9" i="1"/>
  <c r="N7" i="1"/>
  <c r="N6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V6" i="1" l="1"/>
  <c r="W6" i="1"/>
  <c r="V12" i="1"/>
  <c r="W12" i="1"/>
  <c r="V16" i="1"/>
  <c r="W16" i="1"/>
  <c r="W10" i="1"/>
  <c r="V10" i="1"/>
  <c r="V7" i="1"/>
  <c r="W7" i="1"/>
  <c r="V11" i="1"/>
  <c r="W11" i="1"/>
  <c r="V13" i="1"/>
  <c r="W13" i="1"/>
  <c r="V15" i="1"/>
  <c r="W15" i="1"/>
  <c r="V17" i="1"/>
  <c r="W17" i="1"/>
  <c r="W8" i="1"/>
  <c r="V8" i="1"/>
  <c r="V9" i="1"/>
  <c r="W9" i="1"/>
  <c r="V14" i="1"/>
  <c r="W14" i="1"/>
  <c r="W5" i="1"/>
  <c r="V5" i="1"/>
  <c r="W18" i="1" l="1"/>
  <c r="D11" i="1"/>
  <c r="E11" i="1"/>
  <c r="S20" i="8" l="1"/>
  <c r="S9" i="8"/>
  <c r="S10" i="8"/>
  <c r="S11" i="8"/>
  <c r="S12" i="8"/>
  <c r="S13" i="8"/>
  <c r="S14" i="8"/>
  <c r="S15" i="8"/>
  <c r="S16" i="8"/>
  <c r="S17" i="8"/>
  <c r="S18" i="8"/>
  <c r="S19" i="8"/>
  <c r="S21" i="8"/>
  <c r="S22" i="8"/>
  <c r="S23" i="8"/>
  <c r="S24" i="8"/>
  <c r="S25" i="8"/>
  <c r="S26" i="8"/>
  <c r="S8" i="8"/>
  <c r="S26" i="6"/>
  <c r="X8" i="6"/>
  <c r="X9" i="6" s="1"/>
  <c r="S9" i="9" l="1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8" i="9"/>
  <c r="S26" i="5"/>
  <c r="S9" i="13" l="1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S19" i="12"/>
  <c r="S20" i="12"/>
  <c r="S21" i="12"/>
  <c r="S22" i="12"/>
  <c r="S23" i="12"/>
  <c r="S24" i="12"/>
  <c r="S25" i="12"/>
  <c r="S26" i="12"/>
  <c r="S26" i="10"/>
  <c r="S8" i="10"/>
  <c r="J9" i="12" l="1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8" i="12"/>
  <c r="J26" i="8"/>
  <c r="J8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9" i="15"/>
  <c r="J10" i="15"/>
  <c r="J26" i="5"/>
  <c r="J26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8" i="20"/>
  <c r="J8" i="21"/>
  <c r="S24" i="7"/>
  <c r="S25" i="7"/>
  <c r="S26" i="7"/>
  <c r="S21" i="7"/>
  <c r="S22" i="7"/>
  <c r="S23" i="7"/>
  <c r="S19" i="7"/>
  <c r="S20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8" i="7"/>
  <c r="T24" i="9" l="1"/>
  <c r="T25" i="9"/>
  <c r="T26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9" i="9"/>
  <c r="J9" i="13"/>
  <c r="K9" i="13" s="1"/>
  <c r="J10" i="13"/>
  <c r="J11" i="13"/>
  <c r="K11" i="13" s="1"/>
  <c r="J12" i="13"/>
  <c r="J13" i="13"/>
  <c r="K13" i="13" s="1"/>
  <c r="J14" i="13"/>
  <c r="J15" i="13"/>
  <c r="K15" i="13" s="1"/>
  <c r="J16" i="13"/>
  <c r="K16" i="13" s="1"/>
  <c r="J17" i="13"/>
  <c r="K17" i="13" s="1"/>
  <c r="J18" i="13"/>
  <c r="J19" i="13"/>
  <c r="K19" i="13" s="1"/>
  <c r="J20" i="13"/>
  <c r="J21" i="13"/>
  <c r="K21" i="13" s="1"/>
  <c r="J22" i="13"/>
  <c r="J23" i="13"/>
  <c r="K23" i="13" s="1"/>
  <c r="J24" i="13"/>
  <c r="J25" i="13"/>
  <c r="J26" i="13"/>
  <c r="J8" i="13"/>
  <c r="J9" i="21"/>
  <c r="J10" i="21"/>
  <c r="K10" i="21" s="1"/>
  <c r="J11" i="21"/>
  <c r="K11" i="21" s="1"/>
  <c r="J12" i="21"/>
  <c r="K12" i="21" s="1"/>
  <c r="J13" i="21"/>
  <c r="J14" i="21"/>
  <c r="K14" i="21" s="1"/>
  <c r="J15" i="21"/>
  <c r="K15" i="21" s="1"/>
  <c r="J16" i="21"/>
  <c r="K16" i="21" s="1"/>
  <c r="J17" i="21"/>
  <c r="K17" i="21" s="1"/>
  <c r="J18" i="21"/>
  <c r="K18" i="21" s="1"/>
  <c r="J19" i="21"/>
  <c r="K19" i="21" s="1"/>
  <c r="J20" i="21"/>
  <c r="K20" i="21" s="1"/>
  <c r="J21" i="21"/>
  <c r="J22" i="21"/>
  <c r="K22" i="21" s="1"/>
  <c r="J23" i="21"/>
  <c r="K23" i="21" s="1"/>
  <c r="J24" i="21"/>
  <c r="K24" i="21" s="1"/>
  <c r="J25" i="21"/>
  <c r="J26" i="21"/>
  <c r="K8" i="21"/>
  <c r="K19" i="6"/>
  <c r="K21" i="6"/>
  <c r="K25" i="6"/>
  <c r="J26" i="6"/>
  <c r="K15" i="6"/>
  <c r="K16" i="6"/>
  <c r="K17" i="6"/>
  <c r="K18" i="6"/>
  <c r="K10" i="6"/>
  <c r="K11" i="6"/>
  <c r="K12" i="6"/>
  <c r="K13" i="6"/>
  <c r="K14" i="6"/>
  <c r="K22" i="6"/>
  <c r="K20" i="6"/>
  <c r="K23" i="6"/>
  <c r="K24" i="6"/>
  <c r="K26" i="6"/>
  <c r="J5" i="18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T24" i="6"/>
  <c r="T25" i="6"/>
  <c r="T26" i="6"/>
  <c r="K24" i="7"/>
  <c r="T24" i="7"/>
  <c r="K25" i="7"/>
  <c r="T25" i="7"/>
  <c r="K26" i="7"/>
  <c r="T26" i="7"/>
  <c r="K26" i="8"/>
  <c r="T26" i="8"/>
  <c r="K24" i="8"/>
  <c r="T24" i="8"/>
  <c r="K25" i="8"/>
  <c r="T25" i="8"/>
  <c r="K24" i="10"/>
  <c r="T24" i="10"/>
  <c r="K25" i="10"/>
  <c r="T25" i="10"/>
  <c r="K26" i="10"/>
  <c r="T26" i="10"/>
  <c r="K24" i="12"/>
  <c r="T24" i="12"/>
  <c r="K25" i="12"/>
  <c r="T25" i="12"/>
  <c r="K26" i="12"/>
  <c r="T26" i="12"/>
  <c r="F12" i="1"/>
  <c r="I26" i="14"/>
  <c r="B1" i="1"/>
  <c r="B1" i="18"/>
  <c r="L24" i="18"/>
  <c r="L23" i="18"/>
  <c r="M24" i="1"/>
  <c r="M23" i="1"/>
  <c r="G14" i="1"/>
  <c r="G13" i="1"/>
  <c r="G11" i="1"/>
  <c r="G10" i="1"/>
  <c r="G9" i="1"/>
  <c r="G8" i="1"/>
  <c r="G7" i="1"/>
  <c r="G6" i="1"/>
  <c r="G5" i="1"/>
  <c r="F14" i="1"/>
  <c r="F13" i="1"/>
  <c r="F11" i="1"/>
  <c r="F10" i="1"/>
  <c r="F9" i="1"/>
  <c r="F8" i="1"/>
  <c r="F7" i="1"/>
  <c r="F6" i="1"/>
  <c r="F5" i="1"/>
  <c r="E14" i="1"/>
  <c r="E13" i="1"/>
  <c r="G17" i="1"/>
  <c r="G16" i="1"/>
  <c r="G15" i="1"/>
  <c r="F17" i="1"/>
  <c r="F16" i="1"/>
  <c r="F15" i="1"/>
  <c r="E17" i="1"/>
  <c r="E16" i="1"/>
  <c r="E15" i="1"/>
  <c r="D17" i="1"/>
  <c r="D16" i="1"/>
  <c r="D15" i="1"/>
  <c r="S26" i="21"/>
  <c r="T26" i="21" s="1"/>
  <c r="K26" i="21"/>
  <c r="S25" i="21"/>
  <c r="T25" i="21" s="1"/>
  <c r="K25" i="21"/>
  <c r="S24" i="21"/>
  <c r="T24" i="21" s="1"/>
  <c r="S23" i="21"/>
  <c r="T23" i="21" s="1"/>
  <c r="S22" i="21"/>
  <c r="T22" i="21" s="1"/>
  <c r="S21" i="21"/>
  <c r="T21" i="21" s="1"/>
  <c r="K21" i="21"/>
  <c r="S20" i="21"/>
  <c r="T20" i="21" s="1"/>
  <c r="S19" i="21"/>
  <c r="T19" i="21" s="1"/>
  <c r="S18" i="21"/>
  <c r="T18" i="21" s="1"/>
  <c r="S17" i="21"/>
  <c r="T17" i="21" s="1"/>
  <c r="S16" i="21"/>
  <c r="T16" i="21" s="1"/>
  <c r="S15" i="21"/>
  <c r="T15" i="21" s="1"/>
  <c r="S14" i="21"/>
  <c r="T14" i="21" s="1"/>
  <c r="S13" i="21"/>
  <c r="T13" i="21" s="1"/>
  <c r="K13" i="21"/>
  <c r="S12" i="21"/>
  <c r="T12" i="21" s="1"/>
  <c r="S11" i="21"/>
  <c r="T11" i="21" s="1"/>
  <c r="S10" i="21"/>
  <c r="T10" i="21" s="1"/>
  <c r="S9" i="21"/>
  <c r="T9" i="21" s="1"/>
  <c r="K9" i="21"/>
  <c r="S8" i="21"/>
  <c r="T8" i="21" s="1"/>
  <c r="S26" i="20"/>
  <c r="T26" i="20" s="1"/>
  <c r="K26" i="20"/>
  <c r="S25" i="20"/>
  <c r="T25" i="20" s="1"/>
  <c r="K25" i="20"/>
  <c r="S24" i="20"/>
  <c r="T24" i="20" s="1"/>
  <c r="S23" i="20"/>
  <c r="T23" i="20" s="1"/>
  <c r="K23" i="20"/>
  <c r="S22" i="20"/>
  <c r="T22" i="20" s="1"/>
  <c r="K22" i="20"/>
  <c r="S21" i="20"/>
  <c r="T21" i="20" s="1"/>
  <c r="K21" i="20"/>
  <c r="S20" i="20"/>
  <c r="T20" i="20" s="1"/>
  <c r="K20" i="20"/>
  <c r="S19" i="20"/>
  <c r="T19" i="20" s="1"/>
  <c r="K19" i="20"/>
  <c r="S18" i="20"/>
  <c r="T18" i="20" s="1"/>
  <c r="K18" i="20"/>
  <c r="S17" i="20"/>
  <c r="T17" i="20" s="1"/>
  <c r="K17" i="20"/>
  <c r="S16" i="20"/>
  <c r="T16" i="20" s="1"/>
  <c r="K16" i="20"/>
  <c r="S15" i="20"/>
  <c r="T15" i="20" s="1"/>
  <c r="K15" i="20"/>
  <c r="S14" i="20"/>
  <c r="T14" i="20" s="1"/>
  <c r="K14" i="20"/>
  <c r="S13" i="20"/>
  <c r="T13" i="20" s="1"/>
  <c r="K13" i="20"/>
  <c r="S12" i="20"/>
  <c r="T12" i="20" s="1"/>
  <c r="K12" i="20"/>
  <c r="S11" i="20"/>
  <c r="T11" i="20" s="1"/>
  <c r="K11" i="20"/>
  <c r="S10" i="20"/>
  <c r="T10" i="20" s="1"/>
  <c r="K10" i="20"/>
  <c r="S9" i="20"/>
  <c r="T9" i="20" s="1"/>
  <c r="K9" i="20"/>
  <c r="S8" i="20"/>
  <c r="T8" i="20" s="1"/>
  <c r="K8" i="20"/>
  <c r="S26" i="19"/>
  <c r="T26" i="19" s="1"/>
  <c r="J26" i="19"/>
  <c r="K26" i="19" s="1"/>
  <c r="S25" i="19"/>
  <c r="T25" i="19" s="1"/>
  <c r="K25" i="19"/>
  <c r="K24" i="19"/>
  <c r="S23" i="19"/>
  <c r="T23" i="19" s="1"/>
  <c r="K23" i="19"/>
  <c r="S22" i="19"/>
  <c r="T22" i="19" s="1"/>
  <c r="K22" i="19"/>
  <c r="S21" i="19"/>
  <c r="T21" i="19" s="1"/>
  <c r="K21" i="19"/>
  <c r="S20" i="19"/>
  <c r="T20" i="19" s="1"/>
  <c r="K20" i="19"/>
  <c r="S19" i="19"/>
  <c r="T19" i="19" s="1"/>
  <c r="K19" i="19"/>
  <c r="S18" i="19"/>
  <c r="T18" i="19" s="1"/>
  <c r="K18" i="19"/>
  <c r="S17" i="19"/>
  <c r="T17" i="19" s="1"/>
  <c r="K17" i="19"/>
  <c r="S16" i="19"/>
  <c r="T16" i="19" s="1"/>
  <c r="K16" i="19"/>
  <c r="S15" i="19"/>
  <c r="T15" i="19" s="1"/>
  <c r="K15" i="19"/>
  <c r="S14" i="19"/>
  <c r="T14" i="19" s="1"/>
  <c r="K14" i="19"/>
  <c r="S13" i="19"/>
  <c r="T13" i="19" s="1"/>
  <c r="K13" i="19"/>
  <c r="S12" i="19"/>
  <c r="T12" i="19" s="1"/>
  <c r="K12" i="19"/>
  <c r="S11" i="19"/>
  <c r="T11" i="19" s="1"/>
  <c r="K11" i="19"/>
  <c r="S10" i="19"/>
  <c r="T10" i="19" s="1"/>
  <c r="K10" i="19"/>
  <c r="S9" i="19"/>
  <c r="T9" i="19" s="1"/>
  <c r="K9" i="19"/>
  <c r="S8" i="19"/>
  <c r="T8" i="19" s="1"/>
  <c r="K8" i="19"/>
  <c r="S19" i="15"/>
  <c r="T19" i="15" s="1"/>
  <c r="S20" i="15"/>
  <c r="S21" i="15"/>
  <c r="T21" i="15" s="1"/>
  <c r="S22" i="15"/>
  <c r="S23" i="15"/>
  <c r="T23" i="15" s="1"/>
  <c r="S25" i="15"/>
  <c r="T25" i="15" s="1"/>
  <c r="S26" i="15"/>
  <c r="T26" i="15" s="1"/>
  <c r="K26" i="15"/>
  <c r="K24" i="15"/>
  <c r="K25" i="15"/>
  <c r="D13" i="1"/>
  <c r="H4" i="4"/>
  <c r="H5" i="4"/>
  <c r="H6" i="4"/>
  <c r="H7" i="4"/>
  <c r="H8" i="4"/>
  <c r="H9" i="4"/>
  <c r="H10" i="4"/>
  <c r="H11" i="4"/>
  <c r="H12" i="4"/>
  <c r="H3" i="4"/>
  <c r="S16" i="18"/>
  <c r="T16" i="18" s="1"/>
  <c r="J16" i="18"/>
  <c r="K16" i="18" s="1"/>
  <c r="S6" i="18"/>
  <c r="T6" i="18" s="1"/>
  <c r="S7" i="18"/>
  <c r="T7" i="18" s="1"/>
  <c r="S8" i="18"/>
  <c r="T8" i="18" s="1"/>
  <c r="S9" i="18"/>
  <c r="T9" i="18" s="1"/>
  <c r="S10" i="18"/>
  <c r="T10" i="18" s="1"/>
  <c r="S11" i="18"/>
  <c r="T11" i="18" s="1"/>
  <c r="S12" i="18"/>
  <c r="T12" i="18" s="1"/>
  <c r="S13" i="18"/>
  <c r="T13" i="18" s="1"/>
  <c r="S14" i="18"/>
  <c r="T14" i="18" s="1"/>
  <c r="S15" i="18"/>
  <c r="T15" i="18" s="1"/>
  <c r="S17" i="18"/>
  <c r="T17" i="18" s="1"/>
  <c r="S5" i="18"/>
  <c r="K24" i="5"/>
  <c r="T24" i="5"/>
  <c r="K25" i="5"/>
  <c r="T25" i="5"/>
  <c r="K26" i="5"/>
  <c r="T26" i="5"/>
  <c r="J6" i="18"/>
  <c r="K6" i="18" s="1"/>
  <c r="J7" i="18"/>
  <c r="K7" i="18" s="1"/>
  <c r="J8" i="18"/>
  <c r="K8" i="18" s="1"/>
  <c r="J9" i="18"/>
  <c r="K9" i="18" s="1"/>
  <c r="J10" i="18"/>
  <c r="K10" i="18" s="1"/>
  <c r="J11" i="18"/>
  <c r="K11" i="18" s="1"/>
  <c r="J12" i="18"/>
  <c r="K12" i="18" s="1"/>
  <c r="J13" i="18"/>
  <c r="K13" i="18" s="1"/>
  <c r="J14" i="18"/>
  <c r="K14" i="18" s="1"/>
  <c r="J15" i="18"/>
  <c r="K15" i="18" s="1"/>
  <c r="J17" i="18"/>
  <c r="K17" i="18" s="1"/>
  <c r="C18" i="18"/>
  <c r="B18" i="18"/>
  <c r="L21" i="18"/>
  <c r="L20" i="18"/>
  <c r="K10" i="15"/>
  <c r="K12" i="15"/>
  <c r="K18" i="15"/>
  <c r="K20" i="15"/>
  <c r="K22" i="15"/>
  <c r="J9" i="14"/>
  <c r="K9" i="14" s="1"/>
  <c r="J10" i="14"/>
  <c r="J11" i="14"/>
  <c r="K11" i="14" s="1"/>
  <c r="J12" i="14"/>
  <c r="K12" i="14" s="1"/>
  <c r="J13" i="14"/>
  <c r="K13" i="14" s="1"/>
  <c r="J14" i="14"/>
  <c r="K14" i="14" s="1"/>
  <c r="J15" i="14"/>
  <c r="K15" i="14" s="1"/>
  <c r="J16" i="14"/>
  <c r="K16" i="14" s="1"/>
  <c r="J17" i="14"/>
  <c r="K17" i="14" s="1"/>
  <c r="J18" i="14"/>
  <c r="K18" i="14" s="1"/>
  <c r="J19" i="14"/>
  <c r="K19" i="14" s="1"/>
  <c r="J20" i="14"/>
  <c r="K20" i="14" s="1"/>
  <c r="J21" i="14"/>
  <c r="J22" i="14"/>
  <c r="K22" i="14" s="1"/>
  <c r="J23" i="14"/>
  <c r="K23" i="14" s="1"/>
  <c r="J8" i="14"/>
  <c r="K9" i="5"/>
  <c r="K11" i="5"/>
  <c r="K13" i="5"/>
  <c r="K15" i="5"/>
  <c r="K17" i="5"/>
  <c r="K14" i="12"/>
  <c r="K18" i="12"/>
  <c r="K20" i="12"/>
  <c r="K10" i="10"/>
  <c r="K11" i="10"/>
  <c r="K12" i="10"/>
  <c r="K13" i="10"/>
  <c r="K14" i="10"/>
  <c r="K16" i="10"/>
  <c r="K18" i="10"/>
  <c r="K20" i="10"/>
  <c r="K21" i="10"/>
  <c r="K22" i="10"/>
  <c r="K23" i="10"/>
  <c r="K4" i="6"/>
  <c r="I9" i="17"/>
  <c r="J9" i="17" s="1"/>
  <c r="I10" i="17"/>
  <c r="J10" i="17" s="1"/>
  <c r="I11" i="17"/>
  <c r="J11" i="17" s="1"/>
  <c r="I12" i="17"/>
  <c r="I13" i="17"/>
  <c r="J13" i="17" s="1"/>
  <c r="I14" i="17"/>
  <c r="J14" i="17" s="1"/>
  <c r="I15" i="17"/>
  <c r="J15" i="17" s="1"/>
  <c r="I16" i="17"/>
  <c r="I17" i="17"/>
  <c r="J17" i="17" s="1"/>
  <c r="I18" i="17"/>
  <c r="J18" i="17" s="1"/>
  <c r="I19" i="17"/>
  <c r="J19" i="17" s="1"/>
  <c r="I20" i="17"/>
  <c r="I21" i="17"/>
  <c r="J21" i="17" s="1"/>
  <c r="I22" i="17"/>
  <c r="J22" i="17" s="1"/>
  <c r="I23" i="17"/>
  <c r="J23" i="17" s="1"/>
  <c r="I8" i="17"/>
  <c r="K9" i="7"/>
  <c r="K11" i="7"/>
  <c r="K13" i="7"/>
  <c r="K14" i="7"/>
  <c r="K15" i="7"/>
  <c r="K17" i="7"/>
  <c r="K19" i="7"/>
  <c r="K21" i="7"/>
  <c r="K23" i="7"/>
  <c r="J8" i="9"/>
  <c r="R23" i="17"/>
  <c r="R22" i="17"/>
  <c r="R21" i="17"/>
  <c r="R20" i="17"/>
  <c r="J20" i="17"/>
  <c r="R19" i="17"/>
  <c r="R18" i="17"/>
  <c r="R17" i="17"/>
  <c r="R16" i="17"/>
  <c r="J16" i="17"/>
  <c r="R15" i="17"/>
  <c r="R14" i="17"/>
  <c r="R13" i="17"/>
  <c r="R12" i="17"/>
  <c r="J12" i="17"/>
  <c r="R11" i="17"/>
  <c r="R10" i="17"/>
  <c r="R9" i="17"/>
  <c r="Q8" i="17"/>
  <c r="S24" i="15"/>
  <c r="T24" i="15" s="1"/>
  <c r="K23" i="15"/>
  <c r="T22" i="15"/>
  <c r="K21" i="15"/>
  <c r="T20" i="15"/>
  <c r="K19" i="15"/>
  <c r="S18" i="15"/>
  <c r="T18" i="15" s="1"/>
  <c r="S17" i="15"/>
  <c r="T17" i="15" s="1"/>
  <c r="K17" i="15"/>
  <c r="S16" i="15"/>
  <c r="T16" i="15" s="1"/>
  <c r="K16" i="15"/>
  <c r="S15" i="15"/>
  <c r="T15" i="15" s="1"/>
  <c r="K15" i="15"/>
  <c r="S14" i="15"/>
  <c r="T14" i="15" s="1"/>
  <c r="K14" i="15"/>
  <c r="S13" i="15"/>
  <c r="T13" i="15" s="1"/>
  <c r="K13" i="15"/>
  <c r="S12" i="15"/>
  <c r="T12" i="15" s="1"/>
  <c r="S11" i="15"/>
  <c r="T11" i="15" s="1"/>
  <c r="K11" i="15"/>
  <c r="S10" i="15"/>
  <c r="T10" i="15" s="1"/>
  <c r="S9" i="15"/>
  <c r="T9" i="15" s="1"/>
  <c r="K9" i="15"/>
  <c r="S8" i="15"/>
  <c r="J24" i="14"/>
  <c r="K24" i="14" s="1"/>
  <c r="T23" i="14"/>
  <c r="T22" i="14"/>
  <c r="T21" i="14"/>
  <c r="K21" i="14"/>
  <c r="T20" i="14"/>
  <c r="T19" i="14"/>
  <c r="T18" i="14"/>
  <c r="T17" i="14"/>
  <c r="T16" i="14"/>
  <c r="T15" i="14"/>
  <c r="T14" i="14"/>
  <c r="T13" i="14"/>
  <c r="T12" i="14"/>
  <c r="T11" i="14"/>
  <c r="T10" i="14"/>
  <c r="K10" i="14"/>
  <c r="T9" i="14"/>
  <c r="S8" i="14"/>
  <c r="S24" i="13"/>
  <c r="G12" i="1"/>
  <c r="T23" i="13"/>
  <c r="T22" i="13"/>
  <c r="K22" i="13"/>
  <c r="T21" i="13"/>
  <c r="T20" i="13"/>
  <c r="K20" i="13"/>
  <c r="T19" i="13"/>
  <c r="T18" i="13"/>
  <c r="K18" i="13"/>
  <c r="T17" i="13"/>
  <c r="T16" i="13"/>
  <c r="T15" i="13"/>
  <c r="T14" i="13"/>
  <c r="K14" i="13"/>
  <c r="T13" i="13"/>
  <c r="T12" i="13"/>
  <c r="K12" i="13"/>
  <c r="T11" i="13"/>
  <c r="T10" i="13"/>
  <c r="K10" i="13"/>
  <c r="T9" i="13"/>
  <c r="S8" i="13"/>
  <c r="T23" i="12"/>
  <c r="K23" i="12"/>
  <c r="T22" i="12"/>
  <c r="K22" i="12"/>
  <c r="T21" i="12"/>
  <c r="K21" i="12"/>
  <c r="T20" i="12"/>
  <c r="T19" i="12"/>
  <c r="K19" i="12"/>
  <c r="S18" i="12"/>
  <c r="T18" i="12" s="1"/>
  <c r="S17" i="12"/>
  <c r="T17" i="12" s="1"/>
  <c r="K17" i="12"/>
  <c r="S16" i="12"/>
  <c r="T16" i="12" s="1"/>
  <c r="K16" i="12"/>
  <c r="S15" i="12"/>
  <c r="T15" i="12" s="1"/>
  <c r="K15" i="12"/>
  <c r="S14" i="12"/>
  <c r="T14" i="12" s="1"/>
  <c r="S13" i="12"/>
  <c r="T13" i="12" s="1"/>
  <c r="K13" i="12"/>
  <c r="S12" i="12"/>
  <c r="T12" i="12" s="1"/>
  <c r="K12" i="12"/>
  <c r="S11" i="12"/>
  <c r="T11" i="12" s="1"/>
  <c r="K11" i="12"/>
  <c r="S10" i="12"/>
  <c r="T10" i="12" s="1"/>
  <c r="K10" i="12"/>
  <c r="S9" i="12"/>
  <c r="T9" i="12" s="1"/>
  <c r="K9" i="12"/>
  <c r="S8" i="12"/>
  <c r="T23" i="10"/>
  <c r="T22" i="10"/>
  <c r="T21" i="10"/>
  <c r="T20" i="10"/>
  <c r="T19" i="10"/>
  <c r="K19" i="10"/>
  <c r="T18" i="10"/>
  <c r="T17" i="10"/>
  <c r="K17" i="10"/>
  <c r="T16" i="10"/>
  <c r="T15" i="10"/>
  <c r="K15" i="10"/>
  <c r="T14" i="10"/>
  <c r="T13" i="10"/>
  <c r="T12" i="10"/>
  <c r="T11" i="10"/>
  <c r="T10" i="10"/>
  <c r="T9" i="10"/>
  <c r="K9" i="10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23" i="8"/>
  <c r="K23" i="8"/>
  <c r="T22" i="8"/>
  <c r="K22" i="8"/>
  <c r="T21" i="8"/>
  <c r="K21" i="8"/>
  <c r="T20" i="8"/>
  <c r="K20" i="8"/>
  <c r="T19" i="8"/>
  <c r="K19" i="8"/>
  <c r="T18" i="8"/>
  <c r="K18" i="8"/>
  <c r="T17" i="8"/>
  <c r="K17" i="8"/>
  <c r="T16" i="8"/>
  <c r="K16" i="8"/>
  <c r="T15" i="8"/>
  <c r="K15" i="8"/>
  <c r="T14" i="8"/>
  <c r="K14" i="8"/>
  <c r="T13" i="8"/>
  <c r="K13" i="8"/>
  <c r="T12" i="8"/>
  <c r="K12" i="8"/>
  <c r="T11" i="8"/>
  <c r="K11" i="8"/>
  <c r="T10" i="8"/>
  <c r="K10" i="8"/>
  <c r="T9" i="8"/>
  <c r="K9" i="8"/>
  <c r="T23" i="7"/>
  <c r="T22" i="7"/>
  <c r="K22" i="7"/>
  <c r="T21" i="7"/>
  <c r="T20" i="7"/>
  <c r="K20" i="7"/>
  <c r="T19" i="7"/>
  <c r="S18" i="7"/>
  <c r="T18" i="7" s="1"/>
  <c r="K18" i="7"/>
  <c r="S17" i="7"/>
  <c r="T17" i="7" s="1"/>
  <c r="S16" i="7"/>
  <c r="T16" i="7" s="1"/>
  <c r="K16" i="7"/>
  <c r="S15" i="7"/>
  <c r="T15" i="7" s="1"/>
  <c r="S14" i="7"/>
  <c r="T14" i="7" s="1"/>
  <c r="S13" i="7"/>
  <c r="T13" i="7" s="1"/>
  <c r="S12" i="7"/>
  <c r="T12" i="7" s="1"/>
  <c r="K12" i="7"/>
  <c r="S11" i="7"/>
  <c r="T11" i="7" s="1"/>
  <c r="S10" i="7"/>
  <c r="T10" i="7" s="1"/>
  <c r="K10" i="7"/>
  <c r="S9" i="7"/>
  <c r="T9" i="7" s="1"/>
  <c r="S8" i="7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19" i="5"/>
  <c r="T20" i="5"/>
  <c r="T21" i="5"/>
  <c r="T22" i="5"/>
  <c r="T23" i="5"/>
  <c r="K10" i="5"/>
  <c r="K12" i="5"/>
  <c r="K14" i="5"/>
  <c r="K16" i="5"/>
  <c r="K18" i="5"/>
  <c r="K19" i="5"/>
  <c r="K20" i="5"/>
  <c r="K21" i="5"/>
  <c r="K22" i="5"/>
  <c r="K23" i="5"/>
  <c r="K8" i="5"/>
  <c r="T12" i="5"/>
  <c r="T13" i="5"/>
  <c r="T14" i="5"/>
  <c r="T15" i="5"/>
  <c r="T16" i="5"/>
  <c r="T17" i="5"/>
  <c r="T18" i="5"/>
  <c r="T11" i="5"/>
  <c r="T10" i="5"/>
  <c r="T9" i="5"/>
  <c r="T8" i="5"/>
  <c r="C18" i="1"/>
  <c r="L14" i="1" l="1"/>
  <c r="L16" i="1"/>
  <c r="L10" i="1"/>
  <c r="L8" i="1"/>
  <c r="L6" i="1"/>
  <c r="L13" i="1"/>
  <c r="L15" i="1"/>
  <c r="L17" i="1"/>
  <c r="L7" i="1"/>
  <c r="L9" i="1"/>
  <c r="L11" i="1"/>
  <c r="M16" i="1"/>
  <c r="M14" i="1"/>
  <c r="M6" i="1"/>
  <c r="M8" i="1"/>
  <c r="M10" i="1"/>
  <c r="M13" i="1"/>
  <c r="M15" i="1"/>
  <c r="L5" i="1"/>
  <c r="M5" i="1"/>
  <c r="M7" i="1"/>
  <c r="M9" i="1"/>
  <c r="M17" i="1"/>
  <c r="M11" i="1"/>
  <c r="L14" i="18"/>
  <c r="I24" i="17"/>
  <c r="J24" i="17" s="1"/>
  <c r="L13" i="18"/>
  <c r="S25" i="14"/>
  <c r="S24" i="14"/>
  <c r="L11" i="18"/>
  <c r="L15" i="18"/>
  <c r="I25" i="17"/>
  <c r="J25" i="17" s="1"/>
  <c r="L16" i="18"/>
  <c r="U16" i="18"/>
  <c r="L5" i="18"/>
  <c r="L9" i="18"/>
  <c r="L12" i="18"/>
  <c r="L17" i="18"/>
  <c r="U5" i="18"/>
  <c r="S24" i="19"/>
  <c r="T24" i="19" s="1"/>
  <c r="K24" i="13"/>
  <c r="E12" i="1"/>
  <c r="K25" i="13"/>
  <c r="J26" i="14"/>
  <c r="K26" i="14" s="1"/>
  <c r="J25" i="14"/>
  <c r="K25" i="14" s="1"/>
  <c r="L10" i="18"/>
  <c r="L8" i="18"/>
  <c r="L7" i="18"/>
  <c r="L6" i="18"/>
  <c r="K9" i="6"/>
  <c r="K24" i="20"/>
  <c r="L22" i="18"/>
  <c r="M20" i="1"/>
  <c r="U17" i="18"/>
  <c r="U15" i="18"/>
  <c r="U14" i="18"/>
  <c r="U13" i="18"/>
  <c r="U12" i="18"/>
  <c r="U11" i="18"/>
  <c r="U10" i="18"/>
  <c r="U9" i="18"/>
  <c r="U8" i="18"/>
  <c r="U7" i="18"/>
  <c r="U6" i="18"/>
  <c r="K5" i="18"/>
  <c r="T5" i="18"/>
  <c r="J8" i="17"/>
  <c r="R8" i="17"/>
  <c r="R24" i="17" s="1"/>
  <c r="R25" i="17" s="1"/>
  <c r="K8" i="15"/>
  <c r="T8" i="15"/>
  <c r="K8" i="14"/>
  <c r="T8" i="14"/>
  <c r="T24" i="14" s="1"/>
  <c r="K8" i="13"/>
  <c r="T8" i="13"/>
  <c r="T24" i="13" s="1"/>
  <c r="K8" i="12"/>
  <c r="T8" i="12"/>
  <c r="K8" i="10"/>
  <c r="T8" i="10"/>
  <c r="K8" i="9"/>
  <c r="T8" i="9"/>
  <c r="K8" i="8"/>
  <c r="T8" i="8"/>
  <c r="K8" i="7"/>
  <c r="T8" i="7"/>
  <c r="K8" i="6"/>
  <c r="T8" i="6"/>
  <c r="I26" i="17" l="1"/>
  <c r="J26" i="17" s="1"/>
  <c r="Q26" i="17"/>
  <c r="S26" i="14"/>
  <c r="S26" i="13"/>
  <c r="S25" i="13"/>
  <c r="M22" i="1"/>
  <c r="R26" i="17"/>
  <c r="D12" i="1"/>
  <c r="L12" i="1" s="1"/>
  <c r="K26" i="13"/>
  <c r="L18" i="18"/>
  <c r="T25" i="13"/>
  <c r="T26" i="13" s="1"/>
  <c r="T25" i="14"/>
  <c r="T26" i="14" s="1"/>
  <c r="U18" i="18"/>
  <c r="K18" i="18"/>
  <c r="M12" i="1" l="1"/>
  <c r="M18" i="1" s="1"/>
  <c r="M19" i="18"/>
  <c r="B19" i="18"/>
  <c r="L18" i="1"/>
  <c r="L26" i="18"/>
  <c r="N19" i="1" l="1"/>
  <c r="M25" i="1"/>
  <c r="M26" i="1" s="1"/>
  <c r="B19" i="1"/>
</calcChain>
</file>

<file path=xl/sharedStrings.xml><?xml version="1.0" encoding="utf-8"?>
<sst xmlns="http://schemas.openxmlformats.org/spreadsheetml/2006/main" count="631" uniqueCount="78">
  <si>
    <t>TÜRKÇE</t>
  </si>
  <si>
    <t>HAFTALIK DERS SAATİ</t>
  </si>
  <si>
    <t>AĞIRLIK KATSAYI</t>
  </si>
  <si>
    <t>MATEMATİK</t>
  </si>
  <si>
    <t>TC İNKLAP</t>
  </si>
  <si>
    <t>İNGİLİZCE</t>
  </si>
  <si>
    <t>DİN KÜL</t>
  </si>
  <si>
    <t>GÖRSEL</t>
  </si>
  <si>
    <t>MÜZİK</t>
  </si>
  <si>
    <t>BEDEN EĞİTİMİ</t>
  </si>
  <si>
    <t>SP1</t>
  </si>
  <si>
    <t>SP2</t>
  </si>
  <si>
    <t>SP3</t>
  </si>
  <si>
    <t>PP</t>
  </si>
  <si>
    <t>ORTALAMA</t>
  </si>
  <si>
    <t>AĞIRLIK ORTALAMA</t>
  </si>
  <si>
    <t>DERSLER</t>
  </si>
  <si>
    <t>FEN VE TEK.</t>
  </si>
  <si>
    <t>6.SINIF</t>
  </si>
  <si>
    <t>AĞIRLIKLI ORTAK SINAV PUANI</t>
  </si>
  <si>
    <t>7.SINIF</t>
  </si>
  <si>
    <t>8.SINIF</t>
  </si>
  <si>
    <t>1.ORTAK SINAV PUANI</t>
  </si>
  <si>
    <t>2.ORTAK SINAV PUANI</t>
  </si>
  <si>
    <t>SINAVLAR</t>
  </si>
  <si>
    <t>Ögr No</t>
  </si>
  <si>
    <t>Adı Soyadı</t>
  </si>
  <si>
    <t>4.Sınıf</t>
  </si>
  <si>
    <t>5.Sınıf</t>
  </si>
  <si>
    <t>6. Sınıf</t>
  </si>
  <si>
    <t>7. Sınıf</t>
  </si>
  <si>
    <t>OKUL NO</t>
  </si>
  <si>
    <t>DERS</t>
  </si>
  <si>
    <t>SINAV KATSAYI</t>
  </si>
  <si>
    <t>TEK. TASARIM</t>
  </si>
  <si>
    <t>ALDIĞI BELGE</t>
  </si>
  <si>
    <t>TOPLAM DERS SAATİ SAYISI</t>
  </si>
  <si>
    <t>8. Sınıf</t>
  </si>
  <si>
    <t>1.DEK</t>
  </si>
  <si>
    <t>DÖNEM SONU</t>
  </si>
  <si>
    <t>&lt;&lt;&lt;&lt;</t>
  </si>
  <si>
    <t>DEK1</t>
  </si>
  <si>
    <t>DEK2</t>
  </si>
  <si>
    <t>PP1</t>
  </si>
  <si>
    <t>KAÇ NOT VAR</t>
  </si>
  <si>
    <t>6.SINIF YIL SONU ORTALAMA</t>
  </si>
  <si>
    <t>7.SINIF YIL SONU ORTALAMA</t>
  </si>
  <si>
    <t>8.SINIF YIL SONU ORTALAMA</t>
  </si>
  <si>
    <t>SEÇMELİ İNG</t>
  </si>
  <si>
    <t>OKUL SONU</t>
  </si>
  <si>
    <t>ORTA ÖĞRETİM YERLEŞTİRME PUANI (ÖYP)</t>
  </si>
  <si>
    <t>buraya okul numaranızı yazın</t>
  </si>
  <si>
    <t>lütfen bu sayfada  hesaplama yapmayın 
e-okul notları yüklendikçe bu sayfa da  güncellencektir.</t>
  </si>
  <si>
    <t>GÖRSEL SANATLAR</t>
  </si>
  <si>
    <t>TC İNKILAP VE ATATÜRKÇÜLÜK</t>
  </si>
  <si>
    <t>FEN VE TEKNOLOJİ</t>
  </si>
  <si>
    <t>DİN KÜLTÜRÜ VE AHLAK BİLGİSİ</t>
  </si>
  <si>
    <t>DÖNDÜ GÜL ÖZER</t>
  </si>
  <si>
    <t>AHMET CAN ERDEM</t>
  </si>
  <si>
    <t>EMİNE AKKUŞ</t>
  </si>
  <si>
    <t>FATMA ÇİFTÇİ</t>
  </si>
  <si>
    <t>FATMA NUR ARIKAN</t>
  </si>
  <si>
    <t>MEHMET ALİ ÇÖMEZ</t>
  </si>
  <si>
    <t>MERT ÇELİK</t>
  </si>
  <si>
    <t>SERPİL ÇÖMEZ</t>
  </si>
  <si>
    <t>YUSUF EMİR</t>
  </si>
  <si>
    <t>ZÜRİYE UĞUR</t>
  </si>
  <si>
    <t>KURANI KERİM</t>
  </si>
  <si>
    <t>SEÇMELİ BİL UY</t>
  </si>
  <si>
    <t>TEKNOLOJİ VE TASARIM</t>
  </si>
  <si>
    <t>123BM</t>
  </si>
  <si>
    <t>SEÇMELİ BİLİM  UYGULAMALARI bu</t>
  </si>
  <si>
    <t>SEÇMELİ İNGİLİZCE yb</t>
  </si>
  <si>
    <t>KURANI KERİM mt</t>
  </si>
  <si>
    <t>DEK3</t>
  </si>
  <si>
    <t>DEK 1</t>
  </si>
  <si>
    <t>DEK 2</t>
  </si>
  <si>
    <t>DEK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</si>
</sst>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dd\.mm\.yyyy"/>
    <numFmt numFmtId="167" formatCode="hh\:mm\:ss\ "/>
    <numFmt numFmtId="168" formatCode="0.0"/>
  </numFmts>
  <fonts count="22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indexed="8"/>
      <name val="Palatino Linotype"/>
      <charset val="1"/>
    </font>
    <font>
      <sz val="10"/>
      <color indexed="8"/>
      <name val="Palatino Linotype"/>
      <charset val="1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9"/>
      <color rgb="FFFF000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0" fontId="14" fillId="0" borderId="0"/>
  </cellStyleXfs>
  <cellXfs count="134">
    <xf numFmtId="0" fontId="0" fillId="0" borderId="0" xfId="0"/>
    <xf numFmtId="0" fontId="0" fillId="0" borderId="1" xfId="0" applyBorder="1"/>
    <xf numFmtId="0" fontId="0" fillId="2" borderId="1" xfId="0" applyFill="1" applyBorder="1"/>
    <xf numFmtId="165" fontId="0" fillId="0" borderId="1" xfId="0" applyNumberFormat="1" applyBorder="1"/>
    <xf numFmtId="0" fontId="0" fillId="0" borderId="1" xfId="0" applyBorder="1" applyAlignment="1">
      <alignment textRotation="90" wrapText="1"/>
    </xf>
    <xf numFmtId="0" fontId="1" fillId="0" borderId="1" xfId="1" applyBorder="1">
      <alignment vertical="top"/>
    </xf>
    <xf numFmtId="0" fontId="1" fillId="0" borderId="0" xfId="1">
      <alignment vertical="top"/>
    </xf>
    <xf numFmtId="0" fontId="2" fillId="0" borderId="1" xfId="1" applyFont="1" applyBorder="1" applyAlignment="1">
      <alignment horizontal="left" vertical="top" wrapText="1" readingOrder="1"/>
    </xf>
    <xf numFmtId="0" fontId="2" fillId="0" borderId="1" xfId="1" applyFont="1" applyBorder="1" applyAlignment="1">
      <alignment horizontal="right" vertical="top" wrapText="1" readingOrder="1"/>
    </xf>
    <xf numFmtId="0" fontId="2" fillId="0" borderId="7" xfId="1" applyFont="1" applyBorder="1" applyAlignment="1">
      <alignment horizontal="right" vertical="top" wrapText="1" readingOrder="1"/>
    </xf>
    <xf numFmtId="166" fontId="3" fillId="0" borderId="0" xfId="1" applyNumberFormat="1" applyFont="1" applyAlignment="1">
      <alignment horizontal="right" vertical="top"/>
    </xf>
    <xf numFmtId="167" fontId="3" fillId="0" borderId="0" xfId="1" applyNumberFormat="1" applyFont="1" applyAlignment="1">
      <alignment horizontal="left" vertical="top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165" fontId="6" fillId="3" borderId="1" xfId="0" applyNumberFormat="1" applyFont="1" applyFill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textRotation="90" wrapText="1"/>
    </xf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 textRotation="90" wrapText="1"/>
    </xf>
    <xf numFmtId="168" fontId="6" fillId="0" borderId="1" xfId="0" applyNumberFormat="1" applyFont="1" applyBorder="1"/>
    <xf numFmtId="1" fontId="6" fillId="0" borderId="1" xfId="0" applyNumberFormat="1" applyFont="1" applyBorder="1"/>
    <xf numFmtId="2" fontId="7" fillId="0" borderId="1" xfId="0" applyNumberFormat="1" applyFont="1" applyBorder="1"/>
    <xf numFmtId="0" fontId="6" fillId="4" borderId="1" xfId="0" applyFont="1" applyFill="1" applyBorder="1"/>
    <xf numFmtId="0" fontId="15" fillId="0" borderId="1" xfId="2" applyFont="1" applyFill="1" applyBorder="1" applyAlignment="1">
      <alignment horizontal="center"/>
    </xf>
    <xf numFmtId="0" fontId="15" fillId="0" borderId="1" xfId="2" applyFont="1" applyFill="1" applyBorder="1"/>
    <xf numFmtId="164" fontId="3" fillId="0" borderId="1" xfId="1" applyNumberFormat="1" applyFont="1" applyBorder="1" applyAlignment="1">
      <alignment horizontal="left" vertical="top"/>
    </xf>
    <xf numFmtId="0" fontId="0" fillId="0" borderId="1" xfId="0" applyBorder="1" applyAlignment="1">
      <alignment horizontal="center" textRotation="90" wrapText="1"/>
    </xf>
    <xf numFmtId="165" fontId="17" fillId="3" borderId="1" xfId="0" applyNumberFormat="1" applyFont="1" applyFill="1" applyBorder="1"/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9" xfId="0" applyFont="1" applyFill="1" applyBorder="1" applyAlignment="1"/>
    <xf numFmtId="165" fontId="17" fillId="3" borderId="1" xfId="0" applyNumberFormat="1" applyFont="1" applyFill="1" applyBorder="1" applyAlignment="1">
      <alignment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0" fontId="19" fillId="5" borderId="1" xfId="0" applyFont="1" applyFill="1" applyBorder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2" fontId="17" fillId="0" borderId="1" xfId="0" applyNumberFormat="1" applyFont="1" applyBorder="1" applyAlignment="1">
      <alignment horizontal="center"/>
    </xf>
    <xf numFmtId="0" fontId="13" fillId="0" borderId="0" xfId="0" applyFont="1" applyFill="1"/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0" fontId="0" fillId="0" borderId="16" xfId="0" applyFill="1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16" xfId="0" applyFill="1" applyBorder="1"/>
    <xf numFmtId="0" fontId="0" fillId="2" borderId="1" xfId="0" applyFill="1" applyBorder="1" applyAlignment="1">
      <alignment wrapText="1"/>
    </xf>
    <xf numFmtId="2" fontId="0" fillId="0" borderId="0" xfId="0" applyNumberFormat="1"/>
    <xf numFmtId="0" fontId="15" fillId="0" borderId="1" xfId="2" applyFont="1" applyFill="1" applyBorder="1" applyAlignment="1">
      <alignment horizontal="left"/>
    </xf>
    <xf numFmtId="0" fontId="21" fillId="6" borderId="0" xfId="2" applyFont="1" applyFill="1" applyBorder="1" applyAlignment="1">
      <alignment horizontal="left"/>
    </xf>
    <xf numFmtId="0" fontId="21" fillId="7" borderId="1" xfId="2" applyFont="1" applyFill="1" applyBorder="1" applyAlignment="1">
      <alignment horizontal="left"/>
    </xf>
    <xf numFmtId="0" fontId="21" fillId="7" borderId="1" xfId="2" applyFont="1" applyFill="1" applyBorder="1"/>
    <xf numFmtId="164" fontId="1" fillId="0" borderId="1" xfId="1" applyNumberFormat="1" applyBorder="1">
      <alignment vertical="top"/>
    </xf>
    <xf numFmtId="164" fontId="1" fillId="0" borderId="1" xfId="1" applyNumberForma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7" xfId="1" applyNumberFormat="1" applyFont="1" applyBorder="1" applyAlignment="1">
      <alignment horizontal="center" vertical="top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9" fillId="0" borderId="1" xfId="0" applyFont="1" applyBorder="1" applyAlignment="1">
      <alignment horizontal="center" textRotation="90" wrapText="1"/>
    </xf>
    <xf numFmtId="0" fontId="9" fillId="4" borderId="2" xfId="0" applyFont="1" applyFill="1" applyBorder="1" applyAlignment="1">
      <alignment horizontal="center" textRotation="90" wrapText="1"/>
    </xf>
    <xf numFmtId="0" fontId="9" fillId="4" borderId="6" xfId="0" applyFont="1" applyFill="1" applyBorder="1" applyAlignment="1">
      <alignment horizontal="center" textRotation="90" wrapText="1"/>
    </xf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18" fillId="3" borderId="7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textRotation="90" wrapText="1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textRotation="90" wrapText="1"/>
    </xf>
    <xf numFmtId="0" fontId="0" fillId="0" borderId="6" xfId="0" applyBorder="1" applyAlignment="1">
      <alignment horizontal="left" textRotation="90" wrapText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3" sqref="A3:A4"/>
    </sheetView>
  </sheetViews>
  <sheetFormatPr defaultRowHeight="15"/>
  <cols>
    <col min="1" max="1" width="14.140625" customWidth="1"/>
    <col min="2" max="3" width="5.7109375" customWidth="1"/>
    <col min="4" max="9" width="4.7109375" customWidth="1"/>
    <col min="10" max="10" width="5.28515625" customWidth="1"/>
    <col min="11" max="11" width="6.28515625" customWidth="1"/>
    <col min="12" max="12" width="11.85546875" customWidth="1"/>
    <col min="13" max="18" width="4.7109375" customWidth="1"/>
    <col min="19" max="19" width="5" customWidth="1"/>
    <col min="20" max="20" width="6.5703125" customWidth="1"/>
    <col min="21" max="21" width="11.42578125" customWidth="1"/>
    <col min="22" max="30" width="5.7109375" customWidth="1"/>
  </cols>
  <sheetData>
    <row r="1" spans="1:21">
      <c r="A1" s="20" t="s">
        <v>31</v>
      </c>
      <c r="B1" s="113" t="str">
        <f>VLOOKUP($A$2,agırlık!$A$3:$F$30,2,0)</f>
        <v>DÖNDÜ GÜL ÖZER</v>
      </c>
      <c r="C1" s="113"/>
      <c r="D1" s="113"/>
      <c r="E1" s="113"/>
      <c r="F1" s="113"/>
      <c r="G1" s="113"/>
      <c r="H1" s="11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0.5" customHeight="1">
      <c r="A2" s="31">
        <v>31</v>
      </c>
      <c r="B2" s="31" t="s">
        <v>40</v>
      </c>
      <c r="C2" s="32" t="s">
        <v>51</v>
      </c>
      <c r="D2" s="33"/>
      <c r="E2" s="33"/>
      <c r="F2" s="33"/>
      <c r="G2" s="20"/>
      <c r="H2" s="20"/>
      <c r="I2" s="20"/>
      <c r="J2" s="63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>
      <c r="A3" s="114" t="s">
        <v>16</v>
      </c>
      <c r="B3" s="110" t="s">
        <v>1</v>
      </c>
      <c r="C3" s="110" t="s">
        <v>2</v>
      </c>
      <c r="D3" s="116" t="s">
        <v>24</v>
      </c>
      <c r="E3" s="117"/>
      <c r="F3" s="117"/>
      <c r="G3" s="117"/>
      <c r="H3" s="117"/>
      <c r="I3" s="118"/>
      <c r="J3" s="102" t="s">
        <v>44</v>
      </c>
      <c r="K3" s="110" t="s">
        <v>39</v>
      </c>
      <c r="L3" s="101" t="s">
        <v>15</v>
      </c>
      <c r="M3" s="112" t="s">
        <v>24</v>
      </c>
      <c r="N3" s="112"/>
      <c r="O3" s="112"/>
      <c r="P3" s="112"/>
      <c r="Q3" s="112"/>
      <c r="R3" s="112"/>
      <c r="S3" s="102" t="s">
        <v>44</v>
      </c>
      <c r="T3" s="110" t="s">
        <v>39</v>
      </c>
      <c r="U3" s="101" t="s">
        <v>15</v>
      </c>
    </row>
    <row r="4" spans="1:21" ht="36.75" customHeight="1">
      <c r="A4" s="115"/>
      <c r="B4" s="111"/>
      <c r="C4" s="111"/>
      <c r="D4" s="42" t="s">
        <v>10</v>
      </c>
      <c r="E4" s="42" t="s">
        <v>11</v>
      </c>
      <c r="F4" s="42" t="s">
        <v>12</v>
      </c>
      <c r="G4" s="39" t="s">
        <v>38</v>
      </c>
      <c r="H4" s="39" t="s">
        <v>38</v>
      </c>
      <c r="I4" s="39" t="s">
        <v>43</v>
      </c>
      <c r="J4" s="103"/>
      <c r="K4" s="111"/>
      <c r="L4" s="101"/>
      <c r="M4" s="42" t="s">
        <v>10</v>
      </c>
      <c r="N4" s="42" t="s">
        <v>11</v>
      </c>
      <c r="O4" s="42" t="s">
        <v>12</v>
      </c>
      <c r="P4" s="39" t="s">
        <v>38</v>
      </c>
      <c r="Q4" s="39" t="s">
        <v>38</v>
      </c>
      <c r="R4" s="39" t="s">
        <v>43</v>
      </c>
      <c r="S4" s="103"/>
      <c r="T4" s="111"/>
      <c r="U4" s="101"/>
    </row>
    <row r="5" spans="1:21" ht="12.95" customHeight="1">
      <c r="A5" s="40" t="s">
        <v>0</v>
      </c>
      <c r="B5" s="21">
        <v>5</v>
      </c>
      <c r="C5" s="29">
        <v>4</v>
      </c>
      <c r="D5" s="21"/>
      <c r="E5" s="29">
        <v>95</v>
      </c>
      <c r="F5" s="21"/>
      <c r="G5" s="21"/>
      <c r="H5" s="21"/>
      <c r="I5" s="22"/>
      <c r="J5" s="46">
        <f>COUNTA(D5:I5)</f>
        <v>1</v>
      </c>
      <c r="K5" s="34">
        <f>(D5+E5+F5+G5+H5+I5)/J5</f>
        <v>95</v>
      </c>
      <c r="L5" s="34">
        <f>((D5+E5+F5+G5+H5+I5)/J5*B5)/$B$18</f>
        <v>13.970588235294118</v>
      </c>
      <c r="M5" s="21"/>
      <c r="N5" s="29">
        <v>95</v>
      </c>
      <c r="O5" s="21"/>
      <c r="P5" s="21"/>
      <c r="Q5" s="21"/>
      <c r="R5" s="21"/>
      <c r="S5" s="46">
        <f>COUNTA(M5:R5)</f>
        <v>1</v>
      </c>
      <c r="T5" s="44">
        <f>(M5+N5+O5+P5+Q5+R5)/S5</f>
        <v>95</v>
      </c>
      <c r="U5" s="34">
        <f>((M5+N5+O5+P5+Q5+R5)/S5*B5)/$B$18</f>
        <v>13.970588235294118</v>
      </c>
    </row>
    <row r="6" spans="1:21" ht="12.95" customHeight="1">
      <c r="A6" s="40" t="s">
        <v>3</v>
      </c>
      <c r="B6" s="21">
        <v>5</v>
      </c>
      <c r="C6" s="29">
        <v>4</v>
      </c>
      <c r="D6" s="21">
        <v>0</v>
      </c>
      <c r="E6" s="29">
        <v>100</v>
      </c>
      <c r="F6" s="21"/>
      <c r="G6" s="21"/>
      <c r="H6" s="21"/>
      <c r="I6" s="22"/>
      <c r="J6" s="46">
        <f t="shared" ref="J6:J17" si="0">COUNTA(D6:I6)</f>
        <v>2</v>
      </c>
      <c r="K6" s="34">
        <f t="shared" ref="K6:K17" si="1">(D6+E6+F6+G6+H6+I6)/J6</f>
        <v>50</v>
      </c>
      <c r="L6" s="34">
        <f t="shared" ref="L6:L17" si="2">((D6+E6+F6+G6+H6+I6)/J6*B6)/$B$18</f>
        <v>7.3529411764705879</v>
      </c>
      <c r="M6" s="21">
        <v>0</v>
      </c>
      <c r="N6" s="29">
        <v>100</v>
      </c>
      <c r="O6" s="22"/>
      <c r="P6" s="22"/>
      <c r="Q6" s="22"/>
      <c r="R6" s="22"/>
      <c r="S6" s="46">
        <f t="shared" ref="S6:S17" si="3">COUNTA(M6:R6)</f>
        <v>2</v>
      </c>
      <c r="T6" s="44">
        <f t="shared" ref="T6:T17" si="4">(M6+N6+O6+P6+Q6+R6)/S6</f>
        <v>50</v>
      </c>
      <c r="U6" s="34">
        <f t="shared" ref="U6:U17" si="5">((M6+N6+O6+P6+Q6+R6)/S6*B6)/$B$18</f>
        <v>7.3529411764705879</v>
      </c>
    </row>
    <row r="7" spans="1:21" ht="12.95" customHeight="1">
      <c r="A7" s="40" t="s">
        <v>17</v>
      </c>
      <c r="B7" s="21">
        <v>4</v>
      </c>
      <c r="C7" s="29">
        <v>4</v>
      </c>
      <c r="D7" s="21">
        <v>0</v>
      </c>
      <c r="E7" s="29">
        <v>100</v>
      </c>
      <c r="F7" s="21"/>
      <c r="G7" s="21"/>
      <c r="H7" s="21"/>
      <c r="I7" s="22"/>
      <c r="J7" s="46">
        <f t="shared" si="0"/>
        <v>2</v>
      </c>
      <c r="K7" s="34">
        <f t="shared" si="1"/>
        <v>50</v>
      </c>
      <c r="L7" s="34">
        <f t="shared" si="2"/>
        <v>5.882352941176471</v>
      </c>
      <c r="M7" s="21">
        <v>0</v>
      </c>
      <c r="N7" s="29">
        <v>100</v>
      </c>
      <c r="O7" s="22"/>
      <c r="P7" s="22"/>
      <c r="Q7" s="22"/>
      <c r="R7" s="22"/>
      <c r="S7" s="46">
        <f t="shared" si="3"/>
        <v>2</v>
      </c>
      <c r="T7" s="44">
        <f t="shared" si="4"/>
        <v>50</v>
      </c>
      <c r="U7" s="34">
        <f t="shared" si="5"/>
        <v>5.882352941176471</v>
      </c>
    </row>
    <row r="8" spans="1:21" ht="12.95" customHeight="1">
      <c r="A8" s="40" t="s">
        <v>4</v>
      </c>
      <c r="B8" s="21">
        <v>2</v>
      </c>
      <c r="C8" s="29">
        <v>2</v>
      </c>
      <c r="D8" s="29">
        <v>95</v>
      </c>
      <c r="E8" s="21">
        <v>95</v>
      </c>
      <c r="F8" s="21"/>
      <c r="G8" s="21"/>
      <c r="H8" s="21"/>
      <c r="I8" s="22"/>
      <c r="J8" s="46">
        <f t="shared" si="0"/>
        <v>2</v>
      </c>
      <c r="K8" s="34">
        <f t="shared" si="1"/>
        <v>95</v>
      </c>
      <c r="L8" s="34">
        <f t="shared" si="2"/>
        <v>5.5882352941176467</v>
      </c>
      <c r="M8" s="29">
        <v>95</v>
      </c>
      <c r="N8" s="21">
        <v>95</v>
      </c>
      <c r="O8" s="21"/>
      <c r="P8" s="21"/>
      <c r="Q8" s="21"/>
      <c r="R8" s="21"/>
      <c r="S8" s="46">
        <f t="shared" si="3"/>
        <v>2</v>
      </c>
      <c r="T8" s="44">
        <f t="shared" si="4"/>
        <v>95</v>
      </c>
      <c r="U8" s="34">
        <f t="shared" si="5"/>
        <v>5.5882352941176467</v>
      </c>
    </row>
    <row r="9" spans="1:21" ht="12.95" customHeight="1">
      <c r="A9" s="40" t="s">
        <v>5</v>
      </c>
      <c r="B9" s="21">
        <v>4</v>
      </c>
      <c r="C9" s="29">
        <v>2</v>
      </c>
      <c r="D9" s="21">
        <v>0</v>
      </c>
      <c r="E9" s="29">
        <v>100</v>
      </c>
      <c r="F9" s="21"/>
      <c r="G9" s="21"/>
      <c r="H9" s="21"/>
      <c r="I9" s="22"/>
      <c r="J9" s="46">
        <f t="shared" si="0"/>
        <v>2</v>
      </c>
      <c r="K9" s="34">
        <f t="shared" si="1"/>
        <v>50</v>
      </c>
      <c r="L9" s="34">
        <f t="shared" si="2"/>
        <v>5.882352941176471</v>
      </c>
      <c r="M9" s="21">
        <v>0</v>
      </c>
      <c r="N9" s="29">
        <v>100</v>
      </c>
      <c r="O9" s="21"/>
      <c r="P9" s="21"/>
      <c r="Q9" s="21"/>
      <c r="R9" s="21"/>
      <c r="S9" s="46">
        <f t="shared" si="3"/>
        <v>2</v>
      </c>
      <c r="T9" s="44">
        <f t="shared" si="4"/>
        <v>50</v>
      </c>
      <c r="U9" s="34">
        <f t="shared" si="5"/>
        <v>5.882352941176471</v>
      </c>
    </row>
    <row r="10" spans="1:21" ht="12.95" customHeight="1">
      <c r="A10" s="40" t="s">
        <v>6</v>
      </c>
      <c r="B10" s="21">
        <v>2</v>
      </c>
      <c r="C10" s="29">
        <v>2</v>
      </c>
      <c r="D10" s="29">
        <v>90</v>
      </c>
      <c r="E10" s="21">
        <v>0</v>
      </c>
      <c r="F10" s="21"/>
      <c r="G10" s="21"/>
      <c r="H10" s="21"/>
      <c r="I10" s="22"/>
      <c r="J10" s="46">
        <f t="shared" si="0"/>
        <v>2</v>
      </c>
      <c r="K10" s="34">
        <f t="shared" si="1"/>
        <v>45</v>
      </c>
      <c r="L10" s="34">
        <f t="shared" si="2"/>
        <v>2.6470588235294117</v>
      </c>
      <c r="M10" s="29">
        <v>95</v>
      </c>
      <c r="N10" s="21">
        <v>0</v>
      </c>
      <c r="O10" s="21"/>
      <c r="P10" s="21"/>
      <c r="Q10" s="21"/>
      <c r="R10" s="21"/>
      <c r="S10" s="46">
        <f t="shared" si="3"/>
        <v>2</v>
      </c>
      <c r="T10" s="44">
        <f t="shared" si="4"/>
        <v>47.5</v>
      </c>
      <c r="U10" s="34">
        <f t="shared" si="5"/>
        <v>2.7941176470588234</v>
      </c>
    </row>
    <row r="11" spans="1:21" ht="12.95" customHeight="1">
      <c r="A11" s="40" t="s">
        <v>7</v>
      </c>
      <c r="B11" s="21">
        <v>1</v>
      </c>
      <c r="C11" s="21"/>
      <c r="D11" s="21">
        <v>0</v>
      </c>
      <c r="E11" s="21">
        <v>0</v>
      </c>
      <c r="F11" s="21"/>
      <c r="G11" s="21"/>
      <c r="H11" s="21"/>
      <c r="I11" s="22"/>
      <c r="J11" s="46">
        <f t="shared" si="0"/>
        <v>2</v>
      </c>
      <c r="K11" s="34">
        <f t="shared" si="1"/>
        <v>0</v>
      </c>
      <c r="L11" s="34">
        <f t="shared" si="2"/>
        <v>0</v>
      </c>
      <c r="M11" s="21">
        <v>0</v>
      </c>
      <c r="N11" s="21">
        <v>0</v>
      </c>
      <c r="O11" s="22"/>
      <c r="P11" s="22"/>
      <c r="Q11" s="22"/>
      <c r="R11" s="22"/>
      <c r="S11" s="46">
        <f t="shared" si="3"/>
        <v>2</v>
      </c>
      <c r="T11" s="44">
        <f t="shared" si="4"/>
        <v>0</v>
      </c>
      <c r="U11" s="34">
        <f t="shared" si="5"/>
        <v>0</v>
      </c>
    </row>
    <row r="12" spans="1:21" ht="12.95" customHeight="1">
      <c r="A12" s="40" t="s">
        <v>8</v>
      </c>
      <c r="B12" s="21">
        <v>1</v>
      </c>
      <c r="C12" s="21"/>
      <c r="D12" s="21">
        <v>0</v>
      </c>
      <c r="E12" s="21">
        <v>0</v>
      </c>
      <c r="F12" s="21"/>
      <c r="G12" s="21"/>
      <c r="H12" s="21"/>
      <c r="I12" s="22"/>
      <c r="J12" s="46">
        <f t="shared" si="0"/>
        <v>2</v>
      </c>
      <c r="K12" s="34">
        <f t="shared" si="1"/>
        <v>0</v>
      </c>
      <c r="L12" s="34">
        <f t="shared" si="2"/>
        <v>0</v>
      </c>
      <c r="M12" s="21">
        <v>0</v>
      </c>
      <c r="N12" s="21">
        <v>0</v>
      </c>
      <c r="O12" s="21"/>
      <c r="P12" s="21"/>
      <c r="Q12" s="21"/>
      <c r="R12" s="21"/>
      <c r="S12" s="46">
        <f t="shared" si="3"/>
        <v>2</v>
      </c>
      <c r="T12" s="44">
        <f t="shared" si="4"/>
        <v>0</v>
      </c>
      <c r="U12" s="34">
        <f t="shared" si="5"/>
        <v>0</v>
      </c>
    </row>
    <row r="13" spans="1:21" ht="12.95" customHeight="1">
      <c r="A13" s="40" t="s">
        <v>9</v>
      </c>
      <c r="B13" s="21">
        <v>2</v>
      </c>
      <c r="C13" s="21"/>
      <c r="D13" s="21">
        <v>0</v>
      </c>
      <c r="E13" s="21">
        <v>0</v>
      </c>
      <c r="F13" s="21"/>
      <c r="G13" s="21"/>
      <c r="H13" s="21"/>
      <c r="I13" s="22"/>
      <c r="J13" s="46">
        <f t="shared" si="0"/>
        <v>2</v>
      </c>
      <c r="K13" s="34">
        <f t="shared" si="1"/>
        <v>0</v>
      </c>
      <c r="L13" s="34">
        <f t="shared" si="2"/>
        <v>0</v>
      </c>
      <c r="M13" s="21">
        <v>0</v>
      </c>
      <c r="N13" s="21">
        <v>0</v>
      </c>
      <c r="O13" s="21"/>
      <c r="P13" s="21"/>
      <c r="Q13" s="21"/>
      <c r="R13" s="21"/>
      <c r="S13" s="46">
        <f t="shared" si="3"/>
        <v>2</v>
      </c>
      <c r="T13" s="44">
        <f t="shared" si="4"/>
        <v>0</v>
      </c>
      <c r="U13" s="34">
        <f t="shared" si="5"/>
        <v>0</v>
      </c>
    </row>
    <row r="14" spans="1:21" ht="12.95" customHeight="1">
      <c r="A14" s="40" t="s">
        <v>34</v>
      </c>
      <c r="B14" s="21">
        <v>2</v>
      </c>
      <c r="C14" s="21"/>
      <c r="D14" s="21">
        <v>0</v>
      </c>
      <c r="E14" s="21">
        <v>0</v>
      </c>
      <c r="F14" s="21"/>
      <c r="G14" s="21"/>
      <c r="H14" s="21"/>
      <c r="I14" s="22"/>
      <c r="J14" s="46">
        <f t="shared" si="0"/>
        <v>2</v>
      </c>
      <c r="K14" s="34">
        <f t="shared" si="1"/>
        <v>0</v>
      </c>
      <c r="L14" s="34">
        <f t="shared" si="2"/>
        <v>0</v>
      </c>
      <c r="M14" s="21">
        <v>0</v>
      </c>
      <c r="N14" s="21">
        <v>0</v>
      </c>
      <c r="O14" s="21"/>
      <c r="P14" s="21"/>
      <c r="Q14" s="21"/>
      <c r="R14" s="21"/>
      <c r="S14" s="46">
        <f t="shared" si="3"/>
        <v>2</v>
      </c>
      <c r="T14" s="44">
        <f t="shared" si="4"/>
        <v>0</v>
      </c>
      <c r="U14" s="34">
        <f t="shared" si="5"/>
        <v>0</v>
      </c>
    </row>
    <row r="15" spans="1:21" ht="12.95" customHeight="1">
      <c r="A15" s="40" t="s">
        <v>68</v>
      </c>
      <c r="B15" s="21">
        <v>2</v>
      </c>
      <c r="C15" s="21"/>
      <c r="D15" s="21">
        <v>0</v>
      </c>
      <c r="E15" s="21">
        <v>0</v>
      </c>
      <c r="F15" s="21"/>
      <c r="G15" s="21"/>
      <c r="H15" s="21"/>
      <c r="I15" s="22"/>
      <c r="J15" s="46">
        <f t="shared" si="0"/>
        <v>2</v>
      </c>
      <c r="K15" s="34">
        <f t="shared" si="1"/>
        <v>0</v>
      </c>
      <c r="L15" s="34">
        <f t="shared" si="2"/>
        <v>0</v>
      </c>
      <c r="M15" s="21">
        <v>0</v>
      </c>
      <c r="N15" s="21">
        <v>0</v>
      </c>
      <c r="O15" s="21"/>
      <c r="P15" s="21"/>
      <c r="Q15" s="21"/>
      <c r="R15" s="21"/>
      <c r="S15" s="46">
        <f t="shared" si="3"/>
        <v>2</v>
      </c>
      <c r="T15" s="44">
        <f t="shared" si="4"/>
        <v>0</v>
      </c>
      <c r="U15" s="34">
        <f t="shared" si="5"/>
        <v>0</v>
      </c>
    </row>
    <row r="16" spans="1:21" ht="12.95" customHeight="1">
      <c r="A16" s="40" t="s">
        <v>48</v>
      </c>
      <c r="B16" s="21">
        <v>2</v>
      </c>
      <c r="C16" s="21"/>
      <c r="D16" s="21">
        <v>0</v>
      </c>
      <c r="E16" s="21">
        <v>0</v>
      </c>
      <c r="F16" s="21"/>
      <c r="G16" s="21"/>
      <c r="H16" s="21"/>
      <c r="I16" s="22"/>
      <c r="J16" s="46">
        <f t="shared" si="0"/>
        <v>2</v>
      </c>
      <c r="K16" s="34">
        <f t="shared" si="1"/>
        <v>0</v>
      </c>
      <c r="L16" s="34">
        <f t="shared" si="2"/>
        <v>0</v>
      </c>
      <c r="M16" s="21">
        <v>0</v>
      </c>
      <c r="N16" s="21">
        <v>0</v>
      </c>
      <c r="O16" s="21"/>
      <c r="P16" s="21"/>
      <c r="Q16" s="21"/>
      <c r="R16" s="21"/>
      <c r="S16" s="46">
        <f t="shared" si="3"/>
        <v>2</v>
      </c>
      <c r="T16" s="44">
        <f t="shared" si="4"/>
        <v>0</v>
      </c>
      <c r="U16" s="34">
        <f t="shared" si="5"/>
        <v>0</v>
      </c>
    </row>
    <row r="17" spans="1:21" ht="12.95" customHeight="1">
      <c r="A17" s="40" t="s">
        <v>67</v>
      </c>
      <c r="B17" s="21">
        <v>2</v>
      </c>
      <c r="C17" s="21"/>
      <c r="D17" s="21">
        <v>0</v>
      </c>
      <c r="E17" s="21">
        <v>0</v>
      </c>
      <c r="F17" s="21"/>
      <c r="G17" s="21"/>
      <c r="H17" s="21"/>
      <c r="I17" s="22"/>
      <c r="J17" s="46">
        <f t="shared" si="0"/>
        <v>2</v>
      </c>
      <c r="K17" s="34">
        <f t="shared" si="1"/>
        <v>0</v>
      </c>
      <c r="L17" s="34">
        <f t="shared" si="2"/>
        <v>0</v>
      </c>
      <c r="M17" s="21">
        <v>0</v>
      </c>
      <c r="N17" s="21">
        <v>0</v>
      </c>
      <c r="O17" s="21"/>
      <c r="P17" s="21"/>
      <c r="Q17" s="21"/>
      <c r="R17" s="21"/>
      <c r="S17" s="46">
        <f t="shared" si="3"/>
        <v>2</v>
      </c>
      <c r="T17" s="44">
        <f t="shared" si="4"/>
        <v>0</v>
      </c>
      <c r="U17" s="34">
        <f t="shared" si="5"/>
        <v>0</v>
      </c>
    </row>
    <row r="18" spans="1:21" ht="12.95" customHeight="1">
      <c r="A18" s="40"/>
      <c r="B18" s="21">
        <f>SUM(B5:B17)</f>
        <v>34</v>
      </c>
      <c r="C18" s="21">
        <f>SUM(C5:C15)</f>
        <v>18</v>
      </c>
      <c r="D18" s="21"/>
      <c r="E18" s="21"/>
      <c r="F18" s="21"/>
      <c r="G18" s="21"/>
      <c r="H18" s="21"/>
      <c r="I18" s="21"/>
      <c r="J18" s="21"/>
      <c r="K18" s="43">
        <f>SUM(K5:K17)</f>
        <v>385</v>
      </c>
      <c r="L18" s="45">
        <f>SUM(L5:L17)</f>
        <v>41.32352941176471</v>
      </c>
      <c r="M18" s="21"/>
      <c r="N18" s="21"/>
      <c r="O18" s="21"/>
      <c r="P18" s="21"/>
      <c r="Q18" s="21"/>
      <c r="R18" s="21"/>
      <c r="S18" s="21"/>
      <c r="T18" s="44"/>
      <c r="U18" s="45">
        <f>SUM(U5:U17)</f>
        <v>41.470588235294123</v>
      </c>
    </row>
    <row r="19" spans="1:21" ht="12.95" customHeight="1">
      <c r="A19" s="58" t="s">
        <v>35</v>
      </c>
      <c r="B19" s="89" t="str">
        <f>IF($L$18&lt;=69.999999," BELGE YOK",IF($L$18&lt;=84.999999999," TEŞEKKÜR ",IF($L$18&lt;=100,"TAKDİR ",)))</f>
        <v xml:space="preserve"> BELGE YOK</v>
      </c>
      <c r="C19" s="90"/>
      <c r="D19" s="90"/>
      <c r="E19" s="90"/>
      <c r="F19" s="90"/>
      <c r="G19" s="90"/>
      <c r="H19" s="90"/>
      <c r="I19" s="90"/>
      <c r="J19" s="90"/>
      <c r="K19" s="90"/>
      <c r="L19" s="57" t="s">
        <v>35</v>
      </c>
      <c r="M19" s="89" t="str">
        <f>IF($U$18&lt;=69.999999," BELGE YOK",IF($U$18&lt;=84.999999999," TEŞEKKÜR ",IF($U$18&lt;=100,"TAKDİR ",)))</f>
        <v xml:space="preserve"> BELGE YOK</v>
      </c>
      <c r="N19" s="90"/>
      <c r="O19" s="90"/>
      <c r="P19" s="90"/>
      <c r="Q19" s="90"/>
      <c r="R19" s="90"/>
      <c r="S19" s="90"/>
      <c r="T19" s="90"/>
      <c r="U19" s="91"/>
    </row>
    <row r="20" spans="1:21" ht="12.95" customHeight="1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  <c r="L20" s="51">
        <f>(((C5*E5+C6*E6+C7*E7+C8*D8+C9*E9+C10*D10)/18)/100)*700</f>
        <v>680.55555555555566</v>
      </c>
      <c r="M20" s="21"/>
      <c r="N20" s="21"/>
      <c r="O20" s="21"/>
      <c r="P20" s="21"/>
      <c r="Q20" s="21"/>
      <c r="R20" s="21"/>
      <c r="S20" s="21"/>
      <c r="T20" s="22"/>
      <c r="U20" s="23"/>
    </row>
    <row r="21" spans="1:21" ht="12.95" customHeight="1">
      <c r="A21" s="104" t="s">
        <v>23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51">
        <f>((((C5*N5)+(C6*N6)+(C7*N7)+(C8*M8)+(C9*N9)+(C10*M10))/18)/100)*700</f>
        <v>684.44444444444446</v>
      </c>
      <c r="M21" s="21"/>
      <c r="N21" s="21"/>
      <c r="O21" s="21"/>
      <c r="P21" s="21"/>
      <c r="Q21" s="21"/>
      <c r="R21" s="21"/>
      <c r="S21" s="21"/>
      <c r="T21" s="22"/>
      <c r="U21" s="24"/>
    </row>
    <row r="22" spans="1:21" ht="12.95" customHeight="1">
      <c r="A22" s="107" t="s">
        <v>19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L22" s="55">
        <f>(L20+L21)/2</f>
        <v>682.5</v>
      </c>
      <c r="M22" s="21"/>
      <c r="N22" s="21"/>
      <c r="O22" s="21"/>
      <c r="P22" s="21"/>
      <c r="Q22" s="21"/>
      <c r="R22" s="21"/>
      <c r="S22" s="21"/>
      <c r="T22" s="22"/>
      <c r="U22" s="22"/>
    </row>
    <row r="23" spans="1:21" ht="12.95" customHeight="1">
      <c r="A23" s="98" t="s">
        <v>45</v>
      </c>
      <c r="B23" s="99"/>
      <c r="C23" s="99"/>
      <c r="D23" s="99"/>
      <c r="E23" s="99"/>
      <c r="F23" s="99"/>
      <c r="G23" s="99"/>
      <c r="H23" s="99"/>
      <c r="I23" s="99"/>
      <c r="J23" s="99"/>
      <c r="K23" s="100"/>
      <c r="L23" s="62">
        <f>VLOOKUP($A$2,agırlık!$A$3:$G$30,5,0)</f>
        <v>91.070999999999998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2.95" customHeight="1">
      <c r="A24" s="98" t="s">
        <v>46</v>
      </c>
      <c r="B24" s="99"/>
      <c r="C24" s="99"/>
      <c r="D24" s="99"/>
      <c r="E24" s="99"/>
      <c r="F24" s="99"/>
      <c r="G24" s="99"/>
      <c r="H24" s="99"/>
      <c r="I24" s="99"/>
      <c r="J24" s="99"/>
      <c r="K24" s="100"/>
      <c r="L24" s="62">
        <f>VLOOKUP($A$2,agırlık!$A$3:$G$30,6,0)</f>
        <v>94.426199999999994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2.95" customHeight="1" thickBot="1">
      <c r="A25" s="86" t="s">
        <v>47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  <c r="L25" s="62">
        <v>97</v>
      </c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9.5" customHeight="1" thickBot="1">
      <c r="A26" s="92" t="s">
        <v>50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95">
        <f>(L23+L24+L25+L22)/2</f>
        <v>482.49860000000001</v>
      </c>
      <c r="M26" s="96"/>
      <c r="N26" s="96"/>
      <c r="O26" s="96"/>
      <c r="P26" s="96"/>
      <c r="Q26" s="96"/>
      <c r="R26" s="96"/>
      <c r="S26" s="96"/>
      <c r="T26" s="96"/>
      <c r="U26" s="97"/>
    </row>
  </sheetData>
  <mergeCells count="21">
    <mergeCell ref="B1:H1"/>
    <mergeCell ref="A3:A4"/>
    <mergeCell ref="B3:B4"/>
    <mergeCell ref="C3:C4"/>
    <mergeCell ref="D3:I3"/>
    <mergeCell ref="U3:U4"/>
    <mergeCell ref="J3:J4"/>
    <mergeCell ref="A21:K21"/>
    <mergeCell ref="A22:K22"/>
    <mergeCell ref="A23:K23"/>
    <mergeCell ref="K3:K4"/>
    <mergeCell ref="L3:L4"/>
    <mergeCell ref="M3:R3"/>
    <mergeCell ref="S3:S4"/>
    <mergeCell ref="T3:T4"/>
    <mergeCell ref="A25:K25"/>
    <mergeCell ref="B19:K19"/>
    <mergeCell ref="M19:U19"/>
    <mergeCell ref="A26:K26"/>
    <mergeCell ref="L26:U26"/>
    <mergeCell ref="A24:K2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P17" sqref="P17"/>
    </sheetView>
  </sheetViews>
  <sheetFormatPr defaultRowHeight="15"/>
  <cols>
    <col min="1" max="1" width="3.5703125" customWidth="1"/>
    <col min="2" max="2" width="24.7109375" customWidth="1"/>
    <col min="3" max="9" width="5.7109375" customWidth="1"/>
    <col min="10" max="10" width="7.5703125" customWidth="1"/>
    <col min="11" max="11" width="8.57031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8</v>
      </c>
      <c r="D1" s="125"/>
      <c r="E1" s="125"/>
    </row>
    <row r="2" spans="1:20">
      <c r="B2" t="s">
        <v>1</v>
      </c>
      <c r="C2" s="125">
        <v>1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30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95</v>
      </c>
      <c r="D8" s="16">
        <v>100</v>
      </c>
      <c r="E8" s="16"/>
      <c r="F8" s="14">
        <v>100</v>
      </c>
      <c r="G8" s="14">
        <v>100</v>
      </c>
      <c r="H8" s="14"/>
      <c r="I8" s="14"/>
      <c r="J8" s="3">
        <f>(C8+D8+E8+F8+G8+I8)/4</f>
        <v>98.75</v>
      </c>
      <c r="K8" s="15">
        <f>(J8*$C$2)/$C$4</f>
        <v>2.9044117647058822</v>
      </c>
      <c r="L8" s="17"/>
      <c r="M8" s="17"/>
      <c r="N8" s="1"/>
      <c r="O8" s="1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87</v>
      </c>
      <c r="D9" s="16">
        <v>100</v>
      </c>
      <c r="E9" s="16"/>
      <c r="F9" s="14">
        <v>100</v>
      </c>
      <c r="G9" s="14">
        <v>100</v>
      </c>
      <c r="H9" s="14"/>
      <c r="I9" s="14"/>
      <c r="J9" s="3">
        <f t="shared" ref="J9:J26" si="0">(C9+D9+E9+F9+G9+I9)/4</f>
        <v>96.75</v>
      </c>
      <c r="K9" s="15">
        <f t="shared" ref="K9:K24" si="1">(J9*$C$2)/$C$4</f>
        <v>2.8455882352941178</v>
      </c>
      <c r="L9" s="17">
        <v>85</v>
      </c>
      <c r="M9" s="17">
        <v>80</v>
      </c>
      <c r="N9" s="1"/>
      <c r="O9" s="1">
        <v>85</v>
      </c>
      <c r="P9" s="1">
        <v>90</v>
      </c>
      <c r="Q9" s="1"/>
      <c r="R9" s="1"/>
      <c r="S9" s="3">
        <f t="shared" ref="S9:S26" si="2">(L9+M9+N9+O9+R9)/4</f>
        <v>62.5</v>
      </c>
      <c r="T9" s="3">
        <f t="shared" ref="T9:T23" si="3">(S9*$C$2)/$C$4</f>
        <v>1.838235294117647</v>
      </c>
    </row>
    <row r="10" spans="1:20">
      <c r="A10" s="47">
        <v>33</v>
      </c>
      <c r="B10" s="75" t="s">
        <v>59</v>
      </c>
      <c r="C10" s="16">
        <v>78</v>
      </c>
      <c r="D10" s="16">
        <v>100</v>
      </c>
      <c r="E10" s="16"/>
      <c r="F10" s="14">
        <v>100</v>
      </c>
      <c r="G10" s="14">
        <v>100</v>
      </c>
      <c r="H10" s="14"/>
      <c r="I10" s="14"/>
      <c r="J10" s="3">
        <f t="shared" si="0"/>
        <v>94.5</v>
      </c>
      <c r="K10" s="15">
        <f t="shared" si="1"/>
        <v>2.7794117647058822</v>
      </c>
      <c r="L10" s="17">
        <v>95</v>
      </c>
      <c r="M10" s="17">
        <v>95</v>
      </c>
      <c r="N10" s="1"/>
      <c r="O10" s="1">
        <v>100</v>
      </c>
      <c r="P10" s="1">
        <v>100</v>
      </c>
      <c r="Q10" s="1"/>
      <c r="R10" s="1"/>
      <c r="S10" s="3">
        <f t="shared" si="2"/>
        <v>72.5</v>
      </c>
      <c r="T10" s="3">
        <f t="shared" si="3"/>
        <v>2.1323529411764706</v>
      </c>
    </row>
    <row r="11" spans="1:20">
      <c r="A11" s="47">
        <v>34</v>
      </c>
      <c r="B11" s="73" t="s">
        <v>60</v>
      </c>
      <c r="C11" s="16">
        <v>95</v>
      </c>
      <c r="D11" s="16">
        <v>100</v>
      </c>
      <c r="E11" s="16"/>
      <c r="F11" s="14">
        <v>100</v>
      </c>
      <c r="G11" s="14">
        <v>100</v>
      </c>
      <c r="H11" s="14"/>
      <c r="I11" s="14"/>
      <c r="J11" s="3">
        <f t="shared" si="0"/>
        <v>98.75</v>
      </c>
      <c r="K11" s="15">
        <f t="shared" si="1"/>
        <v>2.9044117647058822</v>
      </c>
      <c r="L11" s="17">
        <v>95</v>
      </c>
      <c r="M11" s="17">
        <v>95</v>
      </c>
      <c r="N11" s="1"/>
      <c r="O11" s="1">
        <v>100</v>
      </c>
      <c r="P11" s="1">
        <v>100</v>
      </c>
      <c r="Q11" s="1"/>
      <c r="R11" s="1"/>
      <c r="S11" s="3">
        <f t="shared" si="2"/>
        <v>72.5</v>
      </c>
      <c r="T11" s="3">
        <f t="shared" si="3"/>
        <v>2.1323529411764706</v>
      </c>
    </row>
    <row r="12" spans="1:20">
      <c r="A12" s="47">
        <v>36</v>
      </c>
      <c r="B12" s="75" t="s">
        <v>61</v>
      </c>
      <c r="C12" s="16">
        <v>95</v>
      </c>
      <c r="D12" s="16">
        <v>100</v>
      </c>
      <c r="E12" s="16"/>
      <c r="F12" s="14">
        <v>100</v>
      </c>
      <c r="G12" s="14">
        <v>100</v>
      </c>
      <c r="H12" s="14"/>
      <c r="I12" s="14"/>
      <c r="J12" s="3">
        <f t="shared" si="0"/>
        <v>98.75</v>
      </c>
      <c r="K12" s="15">
        <f t="shared" si="1"/>
        <v>2.9044117647058822</v>
      </c>
      <c r="L12" s="17">
        <v>100</v>
      </c>
      <c r="M12" s="17">
        <v>100</v>
      </c>
      <c r="N12" s="1"/>
      <c r="O12" s="1">
        <v>100</v>
      </c>
      <c r="P12" s="1">
        <v>100</v>
      </c>
      <c r="Q12" s="1"/>
      <c r="R12" s="1"/>
      <c r="S12" s="3">
        <f t="shared" si="2"/>
        <v>75</v>
      </c>
      <c r="T12" s="3">
        <f t="shared" si="3"/>
        <v>2.2058823529411766</v>
      </c>
    </row>
    <row r="13" spans="1:20">
      <c r="A13" s="47">
        <v>37</v>
      </c>
      <c r="B13" s="75" t="s">
        <v>62</v>
      </c>
      <c r="C13" s="16">
        <v>55</v>
      </c>
      <c r="D13" s="16">
        <v>90</v>
      </c>
      <c r="E13" s="16"/>
      <c r="F13" s="14">
        <v>90</v>
      </c>
      <c r="G13" s="14">
        <v>100</v>
      </c>
      <c r="H13" s="14"/>
      <c r="I13" s="14"/>
      <c r="J13" s="3">
        <f t="shared" si="0"/>
        <v>83.75</v>
      </c>
      <c r="K13" s="15">
        <f t="shared" si="1"/>
        <v>2.4632352941176472</v>
      </c>
      <c r="L13" s="17">
        <v>85</v>
      </c>
      <c r="M13" s="17">
        <v>80</v>
      </c>
      <c r="N13" s="1"/>
      <c r="O13" s="1">
        <v>85</v>
      </c>
      <c r="P13" s="1">
        <v>90</v>
      </c>
      <c r="Q13" s="1"/>
      <c r="R13" s="1"/>
      <c r="S13" s="3">
        <f t="shared" si="2"/>
        <v>62.5</v>
      </c>
      <c r="T13" s="3">
        <f t="shared" si="3"/>
        <v>1.838235294117647</v>
      </c>
    </row>
    <row r="14" spans="1:20">
      <c r="A14" s="47">
        <v>38</v>
      </c>
      <c r="B14" s="75" t="s">
        <v>63</v>
      </c>
      <c r="C14" s="16">
        <v>65</v>
      </c>
      <c r="D14" s="16">
        <v>90</v>
      </c>
      <c r="E14" s="16"/>
      <c r="F14" s="14">
        <v>90</v>
      </c>
      <c r="G14" s="14">
        <v>100</v>
      </c>
      <c r="H14" s="14"/>
      <c r="I14" s="14"/>
      <c r="J14" s="3">
        <f t="shared" si="0"/>
        <v>86.25</v>
      </c>
      <c r="K14" s="15">
        <f t="shared" si="1"/>
        <v>2.5367647058823528</v>
      </c>
      <c r="L14" s="17">
        <v>85</v>
      </c>
      <c r="M14" s="17">
        <v>80</v>
      </c>
      <c r="N14" s="1"/>
      <c r="O14" s="1">
        <v>85</v>
      </c>
      <c r="P14" s="1">
        <v>90</v>
      </c>
      <c r="Q14" s="1"/>
      <c r="R14" s="1"/>
      <c r="S14" s="3">
        <f t="shared" si="2"/>
        <v>62.5</v>
      </c>
      <c r="T14" s="3">
        <f t="shared" si="3"/>
        <v>1.838235294117647</v>
      </c>
    </row>
    <row r="15" spans="1:20">
      <c r="A15" s="47">
        <v>40</v>
      </c>
      <c r="B15" s="75" t="s">
        <v>64</v>
      </c>
      <c r="C15" s="16">
        <v>90</v>
      </c>
      <c r="D15" s="16">
        <v>100</v>
      </c>
      <c r="E15" s="16"/>
      <c r="F15" s="14">
        <v>100</v>
      </c>
      <c r="G15" s="14">
        <v>100</v>
      </c>
      <c r="H15" s="14"/>
      <c r="I15" s="14"/>
      <c r="J15" s="3">
        <f t="shared" si="0"/>
        <v>97.5</v>
      </c>
      <c r="K15" s="15">
        <f t="shared" si="1"/>
        <v>2.8676470588235294</v>
      </c>
      <c r="L15" s="17">
        <v>95</v>
      </c>
      <c r="M15" s="17">
        <v>95</v>
      </c>
      <c r="N15" s="1"/>
      <c r="O15" s="1">
        <v>100</v>
      </c>
      <c r="P15" s="1">
        <v>100</v>
      </c>
      <c r="Q15" s="1"/>
      <c r="R15" s="1"/>
      <c r="S15" s="3">
        <f t="shared" si="2"/>
        <v>72.5</v>
      </c>
      <c r="T15" s="3">
        <f t="shared" si="3"/>
        <v>2.1323529411764706</v>
      </c>
    </row>
    <row r="16" spans="1:20">
      <c r="A16" s="47">
        <v>41</v>
      </c>
      <c r="B16" s="76" t="s">
        <v>65</v>
      </c>
      <c r="C16" s="16">
        <v>88</v>
      </c>
      <c r="D16" s="16">
        <v>100</v>
      </c>
      <c r="E16" s="16"/>
      <c r="F16" s="14">
        <v>100</v>
      </c>
      <c r="G16" s="14">
        <v>100</v>
      </c>
      <c r="H16" s="14"/>
      <c r="I16" s="14"/>
      <c r="J16" s="3">
        <f t="shared" si="0"/>
        <v>97</v>
      </c>
      <c r="K16" s="15">
        <f t="shared" si="1"/>
        <v>2.8529411764705883</v>
      </c>
      <c r="L16" s="1">
        <v>85</v>
      </c>
      <c r="M16" s="17">
        <v>80</v>
      </c>
      <c r="N16" s="1"/>
      <c r="O16" s="1">
        <v>85</v>
      </c>
      <c r="P16" s="1">
        <v>90</v>
      </c>
      <c r="Q16" s="1"/>
      <c r="R16" s="1"/>
      <c r="S16" s="3">
        <f t="shared" si="2"/>
        <v>62.5</v>
      </c>
      <c r="T16" s="3">
        <f t="shared" si="3"/>
        <v>1.838235294117647</v>
      </c>
    </row>
    <row r="17" spans="1:20">
      <c r="A17" s="47">
        <v>43</v>
      </c>
      <c r="B17" s="76" t="s">
        <v>66</v>
      </c>
      <c r="C17" s="16">
        <v>95</v>
      </c>
      <c r="D17" s="16">
        <v>100</v>
      </c>
      <c r="E17" s="16"/>
      <c r="F17" s="14">
        <v>100</v>
      </c>
      <c r="G17" s="14">
        <v>100</v>
      </c>
      <c r="H17" s="14"/>
      <c r="I17" s="14"/>
      <c r="J17" s="3">
        <f t="shared" si="0"/>
        <v>98.75</v>
      </c>
      <c r="K17" s="15">
        <f t="shared" si="1"/>
        <v>2.9044117647058822</v>
      </c>
      <c r="L17" s="1">
        <v>95</v>
      </c>
      <c r="M17" s="17">
        <v>95</v>
      </c>
      <c r="N17" s="1"/>
      <c r="O17" s="1">
        <v>100</v>
      </c>
      <c r="P17" s="1">
        <v>100</v>
      </c>
      <c r="Q17" s="1"/>
      <c r="R17" s="1"/>
      <c r="S17" s="3">
        <f t="shared" si="2"/>
        <v>72.5</v>
      </c>
      <c r="T17" s="3">
        <f t="shared" si="3"/>
        <v>2.1323529411764706</v>
      </c>
    </row>
    <row r="18" spans="1:20">
      <c r="A18" s="47"/>
      <c r="B18" s="48"/>
      <c r="C18" s="16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17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</row>
    <row r="19" spans="1:20">
      <c r="A19" s="47"/>
      <c r="B19" s="48"/>
      <c r="C19" s="16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0">
      <c r="A20" s="47"/>
      <c r="B20" s="48"/>
      <c r="C20" s="16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2"/>
        <v>0</v>
      </c>
      <c r="T20" s="3">
        <f t="shared" si="3"/>
        <v>0</v>
      </c>
    </row>
    <row r="21" spans="1:20">
      <c r="A21" s="47"/>
      <c r="B21" s="48"/>
      <c r="C21" s="16"/>
      <c r="D21" s="16"/>
      <c r="E21" s="16"/>
      <c r="F21" s="14"/>
      <c r="G21" s="68"/>
      <c r="H21" s="68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0">
      <c r="A22" s="47"/>
      <c r="B22" s="48"/>
      <c r="C22" s="16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0">
      <c r="A23" s="47"/>
      <c r="B23" s="48"/>
      <c r="C23" s="16"/>
      <c r="D23" s="16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17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0">
      <c r="A24" s="47"/>
      <c r="B24" s="48"/>
      <c r="C24" s="14"/>
      <c r="D24" s="14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"/>
      <c r="M24" s="17"/>
      <c r="N24" s="1"/>
      <c r="O24" s="1"/>
      <c r="P24" s="1"/>
      <c r="Q24" s="1"/>
      <c r="R24" s="14"/>
      <c r="S24" s="3">
        <f t="shared" si="2"/>
        <v>0</v>
      </c>
      <c r="T24" s="14">
        <f t="shared" ref="T24" si="4">SUM(T8:T23)</f>
        <v>18.088235294117645</v>
      </c>
    </row>
    <row r="25" spans="1:20">
      <c r="A25" s="47">
        <v>123</v>
      </c>
      <c r="B25" s="48" t="s">
        <v>70</v>
      </c>
      <c r="C25" s="14">
        <v>100</v>
      </c>
      <c r="D25" s="14"/>
      <c r="E25" s="14"/>
      <c r="F25" s="14">
        <v>100</v>
      </c>
      <c r="G25" s="14"/>
      <c r="H25" s="14"/>
      <c r="I25" s="14"/>
      <c r="J25" s="3">
        <f t="shared" si="0"/>
        <v>50</v>
      </c>
      <c r="K25" s="15">
        <f t="shared" ref="K25:K26" si="5">(J25*$C$2)/$C$4</f>
        <v>1.4705882352941178</v>
      </c>
      <c r="L25" s="14">
        <v>100</v>
      </c>
      <c r="M25" s="14"/>
      <c r="N25" s="14"/>
      <c r="O25" s="14">
        <v>100</v>
      </c>
      <c r="P25" s="14"/>
      <c r="Q25" s="14"/>
      <c r="R25" s="14"/>
      <c r="S25" s="3">
        <f t="shared" si="2"/>
        <v>50</v>
      </c>
      <c r="T25" s="14">
        <f t="shared" ref="T25" si="6">SUM(T9:T24)</f>
        <v>36.17647058823529</v>
      </c>
    </row>
    <row r="26" spans="1:20">
      <c r="A26" s="47"/>
      <c r="B26" s="48"/>
      <c r="C26" s="14"/>
      <c r="D26" s="14"/>
      <c r="E26" s="14"/>
      <c r="F26" s="14"/>
      <c r="G26" s="14"/>
      <c r="H26" s="14"/>
      <c r="I26" s="14"/>
      <c r="J26" s="3">
        <f t="shared" si="0"/>
        <v>0</v>
      </c>
      <c r="K26" s="15">
        <f t="shared" si="5"/>
        <v>0</v>
      </c>
      <c r="L26" s="14"/>
      <c r="M26" s="14"/>
      <c r="N26" s="14"/>
      <c r="O26" s="14"/>
      <c r="P26" s="14"/>
      <c r="Q26" s="14"/>
      <c r="R26" s="14"/>
      <c r="S26" s="3">
        <f t="shared" si="2"/>
        <v>0</v>
      </c>
      <c r="T26" s="14">
        <f t="shared" ref="T26" si="7">SUM(T10:T25)</f>
        <v>70.514705882352928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P19" sqref="P19"/>
    </sheetView>
  </sheetViews>
  <sheetFormatPr defaultRowHeight="15"/>
  <cols>
    <col min="1" max="1" width="4.140625" customWidth="1"/>
    <col min="2" max="2" width="22.7109375" customWidth="1"/>
    <col min="3" max="9" width="5.7109375" customWidth="1"/>
    <col min="10" max="10" width="7.5703125" customWidth="1"/>
    <col min="11" max="11" width="8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53</v>
      </c>
      <c r="D1" s="125"/>
      <c r="E1" s="125"/>
      <c r="F1" s="35"/>
    </row>
    <row r="2" spans="1:20">
      <c r="B2" t="s">
        <v>1</v>
      </c>
      <c r="C2" s="125">
        <v>1</v>
      </c>
      <c r="D2" s="125"/>
      <c r="E2" s="125"/>
      <c r="F2" s="35"/>
    </row>
    <row r="3" spans="1:20">
      <c r="B3" t="s">
        <v>33</v>
      </c>
      <c r="C3" s="125">
        <v>0</v>
      </c>
      <c r="D3" s="125"/>
      <c r="E3" s="125"/>
      <c r="F3" s="35"/>
    </row>
    <row r="4" spans="1:20">
      <c r="B4" t="s">
        <v>36</v>
      </c>
      <c r="C4" s="125">
        <v>34</v>
      </c>
      <c r="D4" s="125"/>
      <c r="E4" s="125"/>
      <c r="F4" s="3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9.25" customHeight="1">
      <c r="A7" s="13"/>
      <c r="B7" s="127"/>
      <c r="C7" s="12" t="s">
        <v>10</v>
      </c>
      <c r="D7" s="12" t="s">
        <v>11</v>
      </c>
      <c r="E7" s="12" t="s">
        <v>12</v>
      </c>
      <c r="F7" s="36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100</v>
      </c>
      <c r="D8" s="16"/>
      <c r="E8" s="16"/>
      <c r="F8" s="16">
        <v>100</v>
      </c>
      <c r="G8" s="14">
        <v>100</v>
      </c>
      <c r="H8" s="14"/>
      <c r="I8" s="14"/>
      <c r="J8" s="3">
        <f>(C8+D8+E8+F8+G8+I8)/3</f>
        <v>100</v>
      </c>
      <c r="K8" s="15">
        <f>(J8*$C$2)/$C$4</f>
        <v>2.9411764705882355</v>
      </c>
      <c r="L8" s="17"/>
      <c r="M8" s="17"/>
      <c r="N8" s="1"/>
      <c r="O8" s="17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90</v>
      </c>
      <c r="D9" s="16"/>
      <c r="E9" s="16"/>
      <c r="F9" s="16">
        <v>90</v>
      </c>
      <c r="G9" s="14">
        <v>100</v>
      </c>
      <c r="H9" s="14"/>
      <c r="I9" s="14"/>
      <c r="J9" s="3">
        <f t="shared" ref="J9:J26" si="0">(C9+D9+E9+F9+G9+I9)/3</f>
        <v>93.333333333333329</v>
      </c>
      <c r="K9" s="15">
        <f t="shared" ref="K9:K23" si="1">(J9*$C$2)/$C$4</f>
        <v>2.7450980392156863</v>
      </c>
      <c r="L9" s="17">
        <v>90</v>
      </c>
      <c r="M9" s="17"/>
      <c r="N9" s="1"/>
      <c r="O9" s="17">
        <v>90</v>
      </c>
      <c r="P9" s="1">
        <v>100</v>
      </c>
      <c r="Q9" s="1"/>
      <c r="R9" s="1"/>
      <c r="S9" s="3">
        <f>(L9+M9+N9+O9+R9)/5</f>
        <v>36</v>
      </c>
      <c r="T9" s="3">
        <f t="shared" ref="T9:T23" si="2">(S9*$C$2)/$C$4</f>
        <v>1.0588235294117647</v>
      </c>
    </row>
    <row r="10" spans="1:20">
      <c r="A10" s="47">
        <v>33</v>
      </c>
      <c r="B10" s="75" t="s">
        <v>59</v>
      </c>
      <c r="C10" s="16">
        <v>100</v>
      </c>
      <c r="D10" s="16"/>
      <c r="E10" s="16"/>
      <c r="F10" s="16">
        <v>100</v>
      </c>
      <c r="G10" s="14">
        <v>100</v>
      </c>
      <c r="H10" s="14"/>
      <c r="I10" s="14"/>
      <c r="J10" s="3">
        <f t="shared" si="0"/>
        <v>100</v>
      </c>
      <c r="K10" s="15">
        <f t="shared" si="1"/>
        <v>2.9411764705882355</v>
      </c>
      <c r="L10" s="17">
        <v>100</v>
      </c>
      <c r="M10" s="17"/>
      <c r="N10" s="1"/>
      <c r="O10" s="17">
        <v>100</v>
      </c>
      <c r="P10" s="1">
        <v>100</v>
      </c>
      <c r="Q10" s="1"/>
      <c r="R10" s="1"/>
      <c r="S10" s="3">
        <f>(L10+M10+N10+O10+R10)/4</f>
        <v>50</v>
      </c>
      <c r="T10" s="3">
        <f t="shared" si="2"/>
        <v>1.4705882352941178</v>
      </c>
    </row>
    <row r="11" spans="1:20">
      <c r="A11" s="47">
        <v>34</v>
      </c>
      <c r="B11" s="73" t="s">
        <v>60</v>
      </c>
      <c r="C11" s="16">
        <v>100</v>
      </c>
      <c r="D11" s="16"/>
      <c r="E11" s="16"/>
      <c r="F11" s="16">
        <v>100</v>
      </c>
      <c r="G11" s="14">
        <v>100</v>
      </c>
      <c r="H11" s="14"/>
      <c r="I11" s="14"/>
      <c r="J11" s="3">
        <f t="shared" si="0"/>
        <v>100</v>
      </c>
      <c r="K11" s="15">
        <f t="shared" si="1"/>
        <v>2.9411764705882355</v>
      </c>
      <c r="L11" s="17">
        <v>100</v>
      </c>
      <c r="M11" s="17"/>
      <c r="N11" s="1"/>
      <c r="O11" s="17">
        <v>100</v>
      </c>
      <c r="P11" s="1">
        <v>100</v>
      </c>
      <c r="Q11" s="1"/>
      <c r="R11" s="1"/>
      <c r="S11" s="3">
        <f>(L11+M11+N11+O11+R11)/3</f>
        <v>66.666666666666671</v>
      </c>
      <c r="T11" s="3">
        <f t="shared" si="2"/>
        <v>1.9607843137254903</v>
      </c>
    </row>
    <row r="12" spans="1:20">
      <c r="A12" s="47">
        <v>36</v>
      </c>
      <c r="B12" s="75" t="s">
        <v>61</v>
      </c>
      <c r="C12" s="16">
        <v>100</v>
      </c>
      <c r="D12" s="16"/>
      <c r="E12" s="16"/>
      <c r="F12" s="16">
        <v>100</v>
      </c>
      <c r="G12" s="14">
        <v>100</v>
      </c>
      <c r="H12" s="14"/>
      <c r="I12" s="14"/>
      <c r="J12" s="3">
        <f t="shared" si="0"/>
        <v>100</v>
      </c>
      <c r="K12" s="15">
        <f t="shared" si="1"/>
        <v>2.9411764705882355</v>
      </c>
      <c r="L12" s="17">
        <v>100</v>
      </c>
      <c r="M12" s="17"/>
      <c r="N12" s="1"/>
      <c r="O12" s="17">
        <v>100</v>
      </c>
      <c r="P12" s="1">
        <v>100</v>
      </c>
      <c r="Q12" s="1"/>
      <c r="R12" s="1"/>
      <c r="S12" s="3">
        <f>(L12+M12+N12+O12+R12)/4</f>
        <v>50</v>
      </c>
      <c r="T12" s="3">
        <f t="shared" si="2"/>
        <v>1.4705882352941178</v>
      </c>
    </row>
    <row r="13" spans="1:20">
      <c r="A13" s="47">
        <v>37</v>
      </c>
      <c r="B13" s="75" t="s">
        <v>62</v>
      </c>
      <c r="C13" s="16">
        <v>90</v>
      </c>
      <c r="D13" s="16"/>
      <c r="E13" s="16"/>
      <c r="F13" s="16">
        <v>90</v>
      </c>
      <c r="G13" s="14">
        <v>90</v>
      </c>
      <c r="H13" s="14"/>
      <c r="I13" s="14"/>
      <c r="J13" s="3">
        <f t="shared" si="0"/>
        <v>90</v>
      </c>
      <c r="K13" s="15">
        <f t="shared" si="1"/>
        <v>2.6470588235294117</v>
      </c>
      <c r="L13" s="17">
        <v>80</v>
      </c>
      <c r="M13" s="17"/>
      <c r="N13" s="1"/>
      <c r="O13" s="17">
        <v>90</v>
      </c>
      <c r="P13" s="1">
        <v>100</v>
      </c>
      <c r="Q13" s="1"/>
      <c r="R13" s="1"/>
      <c r="S13" s="3">
        <f t="shared" ref="S13:S26" si="3">(L13+M13+N13+O13+R13)/3</f>
        <v>56.666666666666664</v>
      </c>
      <c r="T13" s="3">
        <f t="shared" si="2"/>
        <v>1.6666666666666665</v>
      </c>
    </row>
    <row r="14" spans="1:20">
      <c r="A14" s="47">
        <v>38</v>
      </c>
      <c r="B14" s="75" t="s">
        <v>63</v>
      </c>
      <c r="C14" s="16">
        <v>90</v>
      </c>
      <c r="D14" s="16"/>
      <c r="E14" s="16"/>
      <c r="F14" s="16">
        <v>90</v>
      </c>
      <c r="G14" s="14">
        <v>90</v>
      </c>
      <c r="H14" s="14"/>
      <c r="I14" s="14"/>
      <c r="J14" s="3">
        <f t="shared" si="0"/>
        <v>90</v>
      </c>
      <c r="K14" s="15">
        <f t="shared" si="1"/>
        <v>2.6470588235294117</v>
      </c>
      <c r="L14" s="17">
        <v>80</v>
      </c>
      <c r="M14" s="17"/>
      <c r="N14" s="1"/>
      <c r="O14" s="17">
        <v>90</v>
      </c>
      <c r="P14" s="1">
        <v>100</v>
      </c>
      <c r="Q14" s="1"/>
      <c r="R14" s="1"/>
      <c r="S14" s="3">
        <f t="shared" si="3"/>
        <v>56.666666666666664</v>
      </c>
      <c r="T14" s="3">
        <f t="shared" si="2"/>
        <v>1.6666666666666665</v>
      </c>
    </row>
    <row r="15" spans="1:20">
      <c r="A15" s="47">
        <v>40</v>
      </c>
      <c r="B15" s="75" t="s">
        <v>64</v>
      </c>
      <c r="C15" s="16">
        <v>100</v>
      </c>
      <c r="D15" s="16"/>
      <c r="E15" s="16"/>
      <c r="F15" s="16">
        <v>100</v>
      </c>
      <c r="G15" s="14">
        <v>100</v>
      </c>
      <c r="H15" s="14"/>
      <c r="I15" s="14"/>
      <c r="J15" s="3">
        <f t="shared" si="0"/>
        <v>100</v>
      </c>
      <c r="K15" s="15">
        <f t="shared" si="1"/>
        <v>2.9411764705882355</v>
      </c>
      <c r="L15" s="17">
        <v>100</v>
      </c>
      <c r="M15" s="17"/>
      <c r="N15" s="1"/>
      <c r="O15" s="17">
        <v>100</v>
      </c>
      <c r="P15" s="1">
        <v>100</v>
      </c>
      <c r="Q15" s="1"/>
      <c r="R15" s="1"/>
      <c r="S15" s="3">
        <f t="shared" si="3"/>
        <v>66.666666666666671</v>
      </c>
      <c r="T15" s="3">
        <f t="shared" si="2"/>
        <v>1.9607843137254903</v>
      </c>
    </row>
    <row r="16" spans="1:20">
      <c r="A16" s="47">
        <v>41</v>
      </c>
      <c r="B16" s="76" t="s">
        <v>65</v>
      </c>
      <c r="C16" s="16">
        <v>90</v>
      </c>
      <c r="D16" s="16"/>
      <c r="E16" s="16"/>
      <c r="F16" s="16">
        <v>90</v>
      </c>
      <c r="G16" s="14">
        <v>100</v>
      </c>
      <c r="H16" s="14"/>
      <c r="I16" s="14"/>
      <c r="J16" s="3">
        <f t="shared" si="0"/>
        <v>93.333333333333329</v>
      </c>
      <c r="K16" s="15">
        <f t="shared" si="1"/>
        <v>2.7450980392156863</v>
      </c>
      <c r="L16" s="1">
        <v>90</v>
      </c>
      <c r="M16" s="17"/>
      <c r="N16" s="1"/>
      <c r="O16" s="1">
        <v>90</v>
      </c>
      <c r="P16" s="1">
        <v>100</v>
      </c>
      <c r="Q16" s="1"/>
      <c r="R16" s="1"/>
      <c r="S16" s="3">
        <f t="shared" si="3"/>
        <v>60</v>
      </c>
      <c r="T16" s="3">
        <f t="shared" si="2"/>
        <v>1.7647058823529411</v>
      </c>
    </row>
    <row r="17" spans="1:20">
      <c r="A17" s="47">
        <v>43</v>
      </c>
      <c r="B17" s="76" t="s">
        <v>66</v>
      </c>
      <c r="C17" s="16">
        <v>100</v>
      </c>
      <c r="D17" s="16"/>
      <c r="E17" s="16"/>
      <c r="F17" s="16">
        <v>100</v>
      </c>
      <c r="G17" s="14">
        <v>100</v>
      </c>
      <c r="H17" s="14"/>
      <c r="I17" s="14"/>
      <c r="J17" s="3">
        <f t="shared" si="0"/>
        <v>100</v>
      </c>
      <c r="K17" s="15">
        <f t="shared" si="1"/>
        <v>2.9411764705882355</v>
      </c>
      <c r="L17" s="1">
        <v>100</v>
      </c>
      <c r="M17" s="17"/>
      <c r="N17" s="1"/>
      <c r="O17" s="1">
        <v>100</v>
      </c>
      <c r="P17" s="1">
        <v>100</v>
      </c>
      <c r="Q17" s="1"/>
      <c r="R17" s="1"/>
      <c r="S17" s="3">
        <f t="shared" si="3"/>
        <v>66.666666666666671</v>
      </c>
      <c r="T17" s="3">
        <f t="shared" si="2"/>
        <v>1.9607843137254903</v>
      </c>
    </row>
    <row r="18" spans="1:20">
      <c r="A18" s="47"/>
      <c r="B18" s="48"/>
      <c r="C18" s="16"/>
      <c r="D18" s="16"/>
      <c r="E18" s="16"/>
      <c r="F18" s="16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17"/>
      <c r="N18" s="1"/>
      <c r="O18" s="1"/>
      <c r="P18" s="1">
        <v>100</v>
      </c>
      <c r="Q18" s="1"/>
      <c r="R18" s="1"/>
      <c r="S18" s="3">
        <f t="shared" si="3"/>
        <v>0</v>
      </c>
      <c r="T18" s="3">
        <f t="shared" si="2"/>
        <v>0</v>
      </c>
    </row>
    <row r="19" spans="1:20">
      <c r="A19" s="47"/>
      <c r="B19" s="48"/>
      <c r="C19" s="16"/>
      <c r="D19" s="16"/>
      <c r="E19" s="16"/>
      <c r="F19" s="16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>
      <c r="A20" s="47"/>
      <c r="B20" s="48"/>
      <c r="C20" s="16"/>
      <c r="D20" s="16"/>
      <c r="E20" s="16"/>
      <c r="F20" s="16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>
      <c r="A21" s="47"/>
      <c r="B21" s="48"/>
      <c r="C21" s="16"/>
      <c r="D21" s="16"/>
      <c r="E21" s="16"/>
      <c r="F21" s="16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>
      <c r="A22" s="47"/>
      <c r="B22" s="48"/>
      <c r="C22" s="16"/>
      <c r="D22" s="16"/>
      <c r="E22" s="16"/>
      <c r="F22" s="16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>
      <c r="A23" s="47"/>
      <c r="B23" s="48"/>
      <c r="C23" s="16"/>
      <c r="D23" s="16"/>
      <c r="E23" s="16"/>
      <c r="F23" s="16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17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>
      <c r="A24" s="47"/>
      <c r="B24" s="48"/>
      <c r="C24" s="16"/>
      <c r="D24" s="16"/>
      <c r="E24" s="16"/>
      <c r="F24" s="16"/>
      <c r="G24" s="14"/>
      <c r="H24" s="14"/>
      <c r="I24" s="14"/>
      <c r="J24" s="3">
        <f t="shared" si="0"/>
        <v>0</v>
      </c>
      <c r="K24" s="15">
        <f t="shared" ref="K24:K26" si="4">(J24*$C$2)/$C$4</f>
        <v>0</v>
      </c>
      <c r="L24" s="1"/>
      <c r="M24" s="17"/>
      <c r="N24" s="1"/>
      <c r="O24" s="1"/>
      <c r="P24" s="1"/>
      <c r="Q24" s="1"/>
      <c r="R24" s="1"/>
      <c r="S24" s="3">
        <f t="shared" si="3"/>
        <v>0</v>
      </c>
      <c r="T24" s="3">
        <f t="shared" ref="T24:T26" si="5">(S24*$C$2)/$C$4</f>
        <v>0</v>
      </c>
    </row>
    <row r="25" spans="1:20">
      <c r="A25" s="47">
        <v>123</v>
      </c>
      <c r="B25" s="48" t="s">
        <v>70</v>
      </c>
      <c r="C25" s="16">
        <v>100</v>
      </c>
      <c r="D25" s="16"/>
      <c r="E25" s="16"/>
      <c r="F25" s="16">
        <v>100</v>
      </c>
      <c r="G25" s="14">
        <v>100</v>
      </c>
      <c r="H25" s="14"/>
      <c r="I25" s="14"/>
      <c r="J25" s="3">
        <f t="shared" si="0"/>
        <v>100</v>
      </c>
      <c r="K25" s="15">
        <f t="shared" si="4"/>
        <v>2.9411764705882355</v>
      </c>
      <c r="L25" s="1">
        <v>100</v>
      </c>
      <c r="M25" s="17"/>
      <c r="N25" s="1"/>
      <c r="O25" s="1">
        <v>100</v>
      </c>
      <c r="P25" s="1">
        <v>100</v>
      </c>
      <c r="Q25" s="1"/>
      <c r="R25" s="1"/>
      <c r="S25" s="3">
        <f t="shared" si="3"/>
        <v>66.666666666666671</v>
      </c>
      <c r="T25" s="3">
        <f t="shared" si="5"/>
        <v>1.9607843137254903</v>
      </c>
    </row>
    <row r="26" spans="1:20">
      <c r="A26" s="47"/>
      <c r="B26" s="48"/>
      <c r="C26" s="16"/>
      <c r="D26" s="16"/>
      <c r="E26" s="16"/>
      <c r="F26" s="16"/>
      <c r="G26" s="14"/>
      <c r="H26" s="14"/>
      <c r="I26" s="14"/>
      <c r="J26" s="3">
        <f t="shared" si="0"/>
        <v>0</v>
      </c>
      <c r="K26" s="15">
        <f t="shared" si="4"/>
        <v>0</v>
      </c>
      <c r="L26" s="1"/>
      <c r="M26" s="17"/>
      <c r="N26" s="1"/>
      <c r="O26" s="1"/>
      <c r="P26" s="1"/>
      <c r="Q26" s="1"/>
      <c r="R26" s="1"/>
      <c r="S26" s="3">
        <f t="shared" si="3"/>
        <v>0</v>
      </c>
      <c r="T26" s="3">
        <f t="shared" si="5"/>
        <v>0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6" zoomScaleNormal="100" workbookViewId="0">
      <selection activeCell="S25" sqref="S25"/>
    </sheetView>
  </sheetViews>
  <sheetFormatPr defaultRowHeight="15"/>
  <cols>
    <col min="1" max="1" width="3.7109375" customWidth="1"/>
    <col min="2" max="2" width="22.28515625" customWidth="1"/>
    <col min="3" max="9" width="5.7109375" customWidth="1"/>
    <col min="10" max="10" width="7.5703125" customWidth="1"/>
    <col min="11" max="11" width="10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56</v>
      </c>
      <c r="D1" s="124"/>
      <c r="E1" s="124"/>
      <c r="F1" s="124"/>
      <c r="G1" s="124"/>
      <c r="H1" s="124"/>
      <c r="I1" s="124"/>
      <c r="J1" s="12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2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27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/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32.2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69" t="s">
        <v>11</v>
      </c>
      <c r="N7" s="69" t="s">
        <v>12</v>
      </c>
      <c r="O7" s="36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 ht="18.75">
      <c r="A8" s="47">
        <v>31</v>
      </c>
      <c r="B8" s="73" t="s">
        <v>57</v>
      </c>
      <c r="C8" s="27">
        <v>90</v>
      </c>
      <c r="D8" s="16">
        <v>100</v>
      </c>
      <c r="E8" s="16"/>
      <c r="F8" s="14">
        <v>100</v>
      </c>
      <c r="G8" s="14">
        <v>100</v>
      </c>
      <c r="H8" s="14"/>
      <c r="I8" s="14"/>
      <c r="J8" s="3">
        <f>(C8+D8+E8+F8+I8+G8)/4</f>
        <v>97.5</v>
      </c>
      <c r="K8" s="15">
        <f>(J8*$C$2)/$C$4</f>
        <v>5.7352941176470589</v>
      </c>
      <c r="L8" s="2"/>
      <c r="M8" s="1"/>
      <c r="N8" s="1"/>
      <c r="O8" s="1"/>
      <c r="P8" s="1"/>
      <c r="Q8" s="1"/>
      <c r="R8" s="1"/>
      <c r="S8" s="3">
        <f>(L8+N8+P8+R8)/4</f>
        <v>0</v>
      </c>
      <c r="T8" s="3">
        <f>(S8*$C$2)/$C$4</f>
        <v>0</v>
      </c>
    </row>
    <row r="9" spans="1:20" ht="18.75">
      <c r="A9" s="47">
        <v>32</v>
      </c>
      <c r="B9" s="74" t="s">
        <v>58</v>
      </c>
      <c r="C9" s="27">
        <v>85</v>
      </c>
      <c r="D9" s="16">
        <v>90</v>
      </c>
      <c r="E9" s="16"/>
      <c r="F9" s="14">
        <v>95</v>
      </c>
      <c r="G9" s="14">
        <v>95</v>
      </c>
      <c r="H9" s="14"/>
      <c r="I9" s="14"/>
      <c r="J9" s="3">
        <f t="shared" ref="J9:J26" si="0">(C9+D9+E9+F9+I9+G9)/4</f>
        <v>91.25</v>
      </c>
      <c r="K9" s="15">
        <f t="shared" ref="K9:K23" si="1">(J9*$C$2)/$C$4</f>
        <v>5.367647058823529</v>
      </c>
      <c r="L9" s="2">
        <v>95</v>
      </c>
      <c r="M9" s="1">
        <v>78</v>
      </c>
      <c r="N9" s="1"/>
      <c r="O9" s="1">
        <v>85</v>
      </c>
      <c r="P9" s="1">
        <v>90</v>
      </c>
      <c r="Q9" s="1"/>
      <c r="R9" s="1"/>
      <c r="S9" s="3">
        <f>(L9+M9+O9+P9+R9)/4</f>
        <v>87</v>
      </c>
      <c r="T9" s="3">
        <f t="shared" ref="T9:T23" si="2">(S9*$C$2)/$C$4</f>
        <v>5.117647058823529</v>
      </c>
    </row>
    <row r="10" spans="1:20" ht="18.75">
      <c r="A10" s="47">
        <v>33</v>
      </c>
      <c r="B10" s="75" t="s">
        <v>59</v>
      </c>
      <c r="C10" s="27">
        <v>85</v>
      </c>
      <c r="D10" s="16">
        <v>90</v>
      </c>
      <c r="E10" s="16"/>
      <c r="F10" s="14">
        <v>95</v>
      </c>
      <c r="G10" s="14">
        <v>95</v>
      </c>
      <c r="H10" s="14"/>
      <c r="I10" s="14"/>
      <c r="J10" s="3">
        <f t="shared" si="0"/>
        <v>91.25</v>
      </c>
      <c r="K10" s="15">
        <f t="shared" si="1"/>
        <v>5.367647058823529</v>
      </c>
      <c r="L10" s="2">
        <v>70</v>
      </c>
      <c r="M10" s="1">
        <v>98</v>
      </c>
      <c r="N10" s="1"/>
      <c r="O10" s="1">
        <v>95</v>
      </c>
      <c r="P10" s="1">
        <v>100</v>
      </c>
      <c r="Q10" s="1"/>
      <c r="R10" s="1"/>
      <c r="S10" s="3">
        <f t="shared" ref="S10:S24" si="3">(L10+M10+O10+P10+R10)/4</f>
        <v>90.75</v>
      </c>
      <c r="T10" s="3">
        <f t="shared" si="2"/>
        <v>5.3382352941176467</v>
      </c>
    </row>
    <row r="11" spans="1:20" ht="18.75">
      <c r="A11" s="47">
        <v>34</v>
      </c>
      <c r="B11" s="73" t="s">
        <v>60</v>
      </c>
      <c r="C11" s="27">
        <v>80</v>
      </c>
      <c r="D11" s="16">
        <v>70</v>
      </c>
      <c r="E11" s="16"/>
      <c r="F11" s="14">
        <v>85</v>
      </c>
      <c r="G11" s="14">
        <v>90</v>
      </c>
      <c r="H11" s="14"/>
      <c r="I11" s="14"/>
      <c r="J11" s="3">
        <f t="shared" si="0"/>
        <v>81.25</v>
      </c>
      <c r="K11" s="15">
        <f t="shared" si="1"/>
        <v>4.7794117647058822</v>
      </c>
      <c r="L11" s="2">
        <v>85</v>
      </c>
      <c r="M11" s="1">
        <v>92</v>
      </c>
      <c r="N11" s="1"/>
      <c r="O11" s="1">
        <v>90</v>
      </c>
      <c r="P11" s="1">
        <v>95</v>
      </c>
      <c r="Q11" s="1"/>
      <c r="R11" s="1"/>
      <c r="S11" s="3">
        <f t="shared" si="3"/>
        <v>90.5</v>
      </c>
      <c r="T11" s="3">
        <f t="shared" si="2"/>
        <v>5.3235294117647056</v>
      </c>
    </row>
    <row r="12" spans="1:20" ht="18.75">
      <c r="A12" s="47">
        <v>36</v>
      </c>
      <c r="B12" s="75" t="s">
        <v>61</v>
      </c>
      <c r="C12" s="27">
        <v>90</v>
      </c>
      <c r="D12" s="16">
        <v>95</v>
      </c>
      <c r="E12" s="16"/>
      <c r="F12" s="14">
        <v>100</v>
      </c>
      <c r="G12" s="14">
        <v>100</v>
      </c>
      <c r="H12" s="14"/>
      <c r="I12" s="14"/>
      <c r="J12" s="3">
        <f t="shared" si="0"/>
        <v>96.25</v>
      </c>
      <c r="K12" s="15">
        <f t="shared" si="1"/>
        <v>5.6617647058823533</v>
      </c>
      <c r="L12" s="2">
        <v>95</v>
      </c>
      <c r="M12" s="1">
        <v>95</v>
      </c>
      <c r="N12" s="1"/>
      <c r="O12" s="1">
        <v>100</v>
      </c>
      <c r="P12" s="1">
        <v>100</v>
      </c>
      <c r="Q12" s="1"/>
      <c r="R12" s="1"/>
      <c r="S12" s="3">
        <f t="shared" si="3"/>
        <v>97.5</v>
      </c>
      <c r="T12" s="3">
        <f t="shared" si="2"/>
        <v>5.7352941176470589</v>
      </c>
    </row>
    <row r="13" spans="1:20" ht="18.75">
      <c r="A13" s="47">
        <v>37</v>
      </c>
      <c r="B13" s="75" t="s">
        <v>62</v>
      </c>
      <c r="C13" s="27">
        <v>55</v>
      </c>
      <c r="D13" s="16">
        <v>65</v>
      </c>
      <c r="E13" s="16"/>
      <c r="F13" s="14">
        <v>70</v>
      </c>
      <c r="G13" s="14">
        <v>70</v>
      </c>
      <c r="H13" s="14"/>
      <c r="I13" s="14"/>
      <c r="J13" s="3">
        <f t="shared" si="0"/>
        <v>65</v>
      </c>
      <c r="K13" s="15">
        <f t="shared" si="1"/>
        <v>3.8235294117647061</v>
      </c>
      <c r="L13" s="2">
        <v>80</v>
      </c>
      <c r="M13" s="1">
        <v>41</v>
      </c>
      <c r="N13" s="1"/>
      <c r="O13" s="1">
        <v>80</v>
      </c>
      <c r="P13" s="1">
        <v>85</v>
      </c>
      <c r="Q13" s="1"/>
      <c r="R13" s="1"/>
      <c r="S13" s="3">
        <f t="shared" si="3"/>
        <v>71.5</v>
      </c>
      <c r="T13" s="3">
        <f t="shared" si="2"/>
        <v>4.2058823529411766</v>
      </c>
    </row>
    <row r="14" spans="1:20" ht="18.75">
      <c r="A14" s="47">
        <v>38</v>
      </c>
      <c r="B14" s="75" t="s">
        <v>63</v>
      </c>
      <c r="C14" s="27">
        <v>45</v>
      </c>
      <c r="D14" s="16">
        <v>70</v>
      </c>
      <c r="E14" s="16"/>
      <c r="F14" s="14">
        <v>65</v>
      </c>
      <c r="G14" s="14">
        <v>70</v>
      </c>
      <c r="H14" s="14"/>
      <c r="I14" s="14"/>
      <c r="J14" s="3">
        <f t="shared" si="0"/>
        <v>62.5</v>
      </c>
      <c r="K14" s="15">
        <f t="shared" si="1"/>
        <v>3.6764705882352939</v>
      </c>
      <c r="L14" s="2">
        <v>65</v>
      </c>
      <c r="M14" s="1">
        <v>47</v>
      </c>
      <c r="N14" s="1"/>
      <c r="O14" s="1">
        <v>70</v>
      </c>
      <c r="P14" s="1">
        <v>75</v>
      </c>
      <c r="Q14" s="1"/>
      <c r="R14" s="1"/>
      <c r="S14" s="3">
        <f t="shared" si="3"/>
        <v>64.25</v>
      </c>
      <c r="T14" s="3">
        <f t="shared" si="2"/>
        <v>3.7794117647058822</v>
      </c>
    </row>
    <row r="15" spans="1:20" ht="18.75">
      <c r="A15" s="47">
        <v>40</v>
      </c>
      <c r="B15" s="75" t="s">
        <v>64</v>
      </c>
      <c r="C15" s="27">
        <v>80</v>
      </c>
      <c r="D15" s="16">
        <v>90</v>
      </c>
      <c r="E15" s="16"/>
      <c r="F15" s="14">
        <v>95</v>
      </c>
      <c r="G15" s="14">
        <v>100</v>
      </c>
      <c r="H15" s="14"/>
      <c r="I15" s="14"/>
      <c r="J15" s="3">
        <f t="shared" si="0"/>
        <v>91.25</v>
      </c>
      <c r="K15" s="15">
        <f t="shared" si="1"/>
        <v>5.367647058823529</v>
      </c>
      <c r="L15" s="2">
        <v>95</v>
      </c>
      <c r="M15" s="1">
        <v>89</v>
      </c>
      <c r="N15" s="1"/>
      <c r="O15" s="1">
        <v>100</v>
      </c>
      <c r="P15" s="1">
        <v>100</v>
      </c>
      <c r="Q15" s="1"/>
      <c r="R15" s="1"/>
      <c r="S15" s="3">
        <f t="shared" si="3"/>
        <v>96</v>
      </c>
      <c r="T15" s="3">
        <f t="shared" si="2"/>
        <v>5.6470588235294121</v>
      </c>
    </row>
    <row r="16" spans="1:20" ht="18.75">
      <c r="A16" s="47">
        <v>41</v>
      </c>
      <c r="B16" s="76" t="s">
        <v>65</v>
      </c>
      <c r="C16" s="27">
        <v>70</v>
      </c>
      <c r="D16" s="16">
        <v>75</v>
      </c>
      <c r="E16" s="16"/>
      <c r="F16" s="14">
        <v>80</v>
      </c>
      <c r="G16" s="14">
        <v>85</v>
      </c>
      <c r="H16" s="14"/>
      <c r="I16" s="14"/>
      <c r="J16" s="3">
        <f t="shared" si="0"/>
        <v>77.5</v>
      </c>
      <c r="K16" s="15">
        <f t="shared" si="1"/>
        <v>4.5588235294117645</v>
      </c>
      <c r="L16" s="2">
        <v>70</v>
      </c>
      <c r="M16" s="1">
        <v>78</v>
      </c>
      <c r="N16" s="1"/>
      <c r="O16" s="1">
        <v>80</v>
      </c>
      <c r="P16" s="1">
        <v>85</v>
      </c>
      <c r="Q16" s="1"/>
      <c r="R16" s="1"/>
      <c r="S16" s="3">
        <f t="shared" si="3"/>
        <v>78.25</v>
      </c>
      <c r="T16" s="3">
        <f t="shared" si="2"/>
        <v>4.6029411764705879</v>
      </c>
    </row>
    <row r="17" spans="1:20" ht="18.75">
      <c r="A17" s="47">
        <v>43</v>
      </c>
      <c r="B17" s="76" t="s">
        <v>66</v>
      </c>
      <c r="C17" s="27">
        <v>80</v>
      </c>
      <c r="D17" s="16">
        <v>75</v>
      </c>
      <c r="E17" s="16"/>
      <c r="F17" s="14">
        <v>85</v>
      </c>
      <c r="G17" s="14">
        <v>90</v>
      </c>
      <c r="H17" s="14"/>
      <c r="I17" s="14"/>
      <c r="J17" s="3">
        <f t="shared" si="0"/>
        <v>82.5</v>
      </c>
      <c r="K17" s="15">
        <f t="shared" si="1"/>
        <v>4.8529411764705879</v>
      </c>
      <c r="L17" s="2">
        <v>85</v>
      </c>
      <c r="M17" s="1">
        <v>85</v>
      </c>
      <c r="N17" s="1"/>
      <c r="O17" s="1">
        <v>95</v>
      </c>
      <c r="P17" s="1">
        <v>100</v>
      </c>
      <c r="Q17" s="1"/>
      <c r="R17" s="1"/>
      <c r="S17" s="3">
        <f t="shared" si="3"/>
        <v>91.25</v>
      </c>
      <c r="T17" s="3">
        <f t="shared" si="2"/>
        <v>5.367647058823529</v>
      </c>
    </row>
    <row r="18" spans="1:20" ht="18.75">
      <c r="A18" s="47"/>
      <c r="B18" s="48"/>
      <c r="C18" s="27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2"/>
      <c r="M18" s="1"/>
      <c r="N18" s="1"/>
      <c r="O18" s="1"/>
      <c r="P18" s="1"/>
      <c r="Q18" s="1"/>
      <c r="R18" s="1"/>
      <c r="S18" s="3">
        <f t="shared" si="3"/>
        <v>0</v>
      </c>
      <c r="T18" s="3">
        <f t="shared" si="2"/>
        <v>0</v>
      </c>
    </row>
    <row r="19" spans="1:20" ht="18.75">
      <c r="A19" s="47"/>
      <c r="B19" s="48"/>
      <c r="C19" s="27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2"/>
      <c r="M19" s="1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 ht="18.75">
      <c r="A20" s="47"/>
      <c r="B20" s="48"/>
      <c r="C20" s="27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2"/>
      <c r="M20" s="1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 ht="18.75">
      <c r="A21" s="47"/>
      <c r="B21" s="48"/>
      <c r="C21" s="27"/>
      <c r="D21" s="16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2"/>
      <c r="M21" s="1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 ht="18.75">
      <c r="A22" s="47"/>
      <c r="B22" s="48"/>
      <c r="C22" s="27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2"/>
      <c r="M22" s="1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 ht="18.75">
      <c r="A23" s="47"/>
      <c r="B23" s="48"/>
      <c r="C23" s="27"/>
      <c r="D23" s="16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2"/>
      <c r="M23" s="1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 ht="18.75">
      <c r="A24" s="47"/>
      <c r="B24" s="48"/>
      <c r="C24" s="27"/>
      <c r="D24" s="16"/>
      <c r="E24" s="16"/>
      <c r="F24" s="14"/>
      <c r="G24" s="14"/>
      <c r="H24" s="14"/>
      <c r="I24" s="14"/>
      <c r="J24" s="3">
        <f t="shared" si="0"/>
        <v>0</v>
      </c>
      <c r="K24" s="15">
        <f t="shared" ref="K24:K26" si="4">(J24*$C$2)/$C$4</f>
        <v>0</v>
      </c>
      <c r="L24" s="2"/>
      <c r="M24" s="1"/>
      <c r="N24" s="1"/>
      <c r="O24" s="1"/>
      <c r="P24" s="1"/>
      <c r="Q24" s="1"/>
      <c r="R24" s="1"/>
      <c r="S24" s="3">
        <f t="shared" si="3"/>
        <v>0</v>
      </c>
      <c r="T24" s="3">
        <f t="shared" ref="T24:T26" si="5">(S24*$C$2)/$C$4</f>
        <v>0</v>
      </c>
    </row>
    <row r="25" spans="1:20" ht="18.75">
      <c r="A25" s="47">
        <v>123</v>
      </c>
      <c r="B25" s="48" t="s">
        <v>70</v>
      </c>
      <c r="C25" s="27">
        <v>90</v>
      </c>
      <c r="D25" s="16">
        <v>100</v>
      </c>
      <c r="E25" s="16"/>
      <c r="F25" s="14">
        <v>100</v>
      </c>
      <c r="G25" s="14">
        <v>100</v>
      </c>
      <c r="H25" s="14"/>
      <c r="I25" s="14"/>
      <c r="J25" s="3">
        <f t="shared" si="0"/>
        <v>97.5</v>
      </c>
      <c r="K25" s="15">
        <f t="shared" si="4"/>
        <v>5.7352941176470589</v>
      </c>
      <c r="L25" s="2">
        <v>95</v>
      </c>
      <c r="M25" s="1">
        <v>100</v>
      </c>
      <c r="N25" s="1"/>
      <c r="O25" s="1">
        <v>100</v>
      </c>
      <c r="P25" s="1">
        <v>100</v>
      </c>
      <c r="Q25" s="1"/>
      <c r="R25" s="1"/>
      <c r="S25" s="3">
        <f>(L25+M25+O25+P25+R25)/4</f>
        <v>98.75</v>
      </c>
      <c r="T25" s="3">
        <f t="shared" si="5"/>
        <v>5.8088235294117645</v>
      </c>
    </row>
    <row r="26" spans="1:20" ht="18.75">
      <c r="A26" s="47"/>
      <c r="B26" s="48"/>
      <c r="C26" s="27"/>
      <c r="D26" s="16"/>
      <c r="E26" s="16"/>
      <c r="F26" s="14"/>
      <c r="G26" s="14"/>
      <c r="H26" s="14"/>
      <c r="I26" s="14"/>
      <c r="J26" s="3">
        <f t="shared" si="0"/>
        <v>0</v>
      </c>
      <c r="K26" s="15">
        <f t="shared" si="4"/>
        <v>0</v>
      </c>
      <c r="L26" s="2"/>
      <c r="M26" s="1"/>
      <c r="N26" s="1"/>
      <c r="O26" s="1"/>
      <c r="P26" s="1"/>
      <c r="Q26" s="1"/>
      <c r="R26" s="1"/>
      <c r="S26" s="3">
        <f t="shared" ref="S9:S26" si="6">(L26+N26+P26+R26)/4</f>
        <v>0</v>
      </c>
      <c r="T26" s="3">
        <f t="shared" si="5"/>
        <v>0</v>
      </c>
    </row>
  </sheetData>
  <mergeCells count="11">
    <mergeCell ref="S6:S7"/>
    <mergeCell ref="T6:T7"/>
    <mergeCell ref="C1:J1"/>
    <mergeCell ref="C2:E2"/>
    <mergeCell ref="C3:E3"/>
    <mergeCell ref="C4:E4"/>
    <mergeCell ref="B6:B7"/>
    <mergeCell ref="C6:I6"/>
    <mergeCell ref="J6:J7"/>
    <mergeCell ref="K6:K7"/>
    <mergeCell ref="L6:R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M18" sqref="M18"/>
    </sheetView>
  </sheetViews>
  <sheetFormatPr defaultRowHeight="15"/>
  <cols>
    <col min="1" max="1" width="4" customWidth="1"/>
    <col min="2" max="2" width="23.42578125" customWidth="1"/>
    <col min="3" max="9" width="5.7109375" customWidth="1"/>
    <col min="10" max="10" width="7.5703125" customWidth="1"/>
    <col min="11" max="11" width="11.28515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5</v>
      </c>
      <c r="D1" s="125"/>
      <c r="E1" s="125"/>
    </row>
    <row r="2" spans="1:20">
      <c r="B2" t="s">
        <v>1</v>
      </c>
      <c r="C2" s="125">
        <v>4</v>
      </c>
      <c r="D2" s="125"/>
      <c r="E2" s="125"/>
    </row>
    <row r="3" spans="1:20">
      <c r="B3" t="s">
        <v>33</v>
      </c>
      <c r="C3" s="125">
        <v>2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7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 ht="18.75">
      <c r="A8" s="47">
        <v>31</v>
      </c>
      <c r="B8" s="73" t="s">
        <v>57</v>
      </c>
      <c r="C8" s="16">
        <v>85</v>
      </c>
      <c r="D8" s="27">
        <v>100</v>
      </c>
      <c r="E8" s="16">
        <v>93</v>
      </c>
      <c r="F8" s="14">
        <v>95</v>
      </c>
      <c r="G8" s="14">
        <v>100</v>
      </c>
      <c r="H8" s="14">
        <v>100</v>
      </c>
      <c r="I8" s="14"/>
      <c r="J8" s="3">
        <f t="shared" ref="J8:J26" si="0">(C8+D8+E8+F8+G8)/5</f>
        <v>94.6</v>
      </c>
      <c r="K8" s="15">
        <f>(J8*$C$2)/$C$4</f>
        <v>11.129411764705882</v>
      </c>
      <c r="L8" s="17"/>
      <c r="M8" s="2"/>
      <c r="N8" s="1"/>
      <c r="O8" s="1"/>
      <c r="P8" s="1"/>
      <c r="Q8" s="1"/>
      <c r="R8" s="1"/>
      <c r="S8" s="3">
        <f>(L8+M8+N8+O8+P8)/5</f>
        <v>0</v>
      </c>
      <c r="T8" s="3">
        <f>(S8*$C$2)/$C$4</f>
        <v>0</v>
      </c>
    </row>
    <row r="9" spans="1:20" ht="18.75">
      <c r="A9" s="47">
        <v>32</v>
      </c>
      <c r="B9" s="74" t="s">
        <v>58</v>
      </c>
      <c r="C9" s="16">
        <v>37</v>
      </c>
      <c r="D9" s="27">
        <v>40</v>
      </c>
      <c r="E9" s="16">
        <v>39</v>
      </c>
      <c r="F9" s="14">
        <v>45</v>
      </c>
      <c r="G9" s="14">
        <v>55</v>
      </c>
      <c r="H9" s="14">
        <v>55</v>
      </c>
      <c r="I9" s="14"/>
      <c r="J9" s="3">
        <f t="shared" si="0"/>
        <v>43.2</v>
      </c>
      <c r="K9" s="15">
        <f t="shared" ref="K9:K26" si="1">(J9*$C$2)/$C$4</f>
        <v>5.0823529411764712</v>
      </c>
      <c r="L9" s="17">
        <v>32</v>
      </c>
      <c r="M9" s="2">
        <v>40</v>
      </c>
      <c r="N9" s="1"/>
      <c r="O9" s="1">
        <v>45</v>
      </c>
      <c r="P9" s="1"/>
      <c r="Q9" s="1"/>
      <c r="R9" s="1"/>
      <c r="S9" s="3">
        <f t="shared" ref="S9:S26" si="2">(L9+M9+N9+O9+P9)/5</f>
        <v>23.4</v>
      </c>
      <c r="T9" s="3">
        <f t="shared" ref="T9:T26" si="3">(S9*$C$2)/$C$4</f>
        <v>2.7529411764705882</v>
      </c>
    </row>
    <row r="10" spans="1:20" ht="18.75">
      <c r="A10" s="47">
        <v>33</v>
      </c>
      <c r="B10" s="75" t="s">
        <v>59</v>
      </c>
      <c r="C10" s="16">
        <v>38</v>
      </c>
      <c r="D10" s="27">
        <v>55</v>
      </c>
      <c r="E10" s="16">
        <v>46</v>
      </c>
      <c r="F10" s="14">
        <v>45</v>
      </c>
      <c r="G10" s="14">
        <v>65</v>
      </c>
      <c r="H10" s="14">
        <v>60</v>
      </c>
      <c r="I10" s="14"/>
      <c r="J10" s="3">
        <f t="shared" si="0"/>
        <v>49.8</v>
      </c>
      <c r="K10" s="15">
        <f t="shared" si="1"/>
        <v>5.8588235294117643</v>
      </c>
      <c r="L10" s="17">
        <v>88</v>
      </c>
      <c r="M10" s="2">
        <v>85</v>
      </c>
      <c r="N10" s="1"/>
      <c r="O10" s="1">
        <v>95</v>
      </c>
      <c r="P10" s="1"/>
      <c r="Q10" s="1"/>
      <c r="R10" s="1"/>
      <c r="S10" s="3">
        <f t="shared" si="2"/>
        <v>53.6</v>
      </c>
      <c r="T10" s="3">
        <f t="shared" si="3"/>
        <v>6.3058823529411763</v>
      </c>
    </row>
    <row r="11" spans="1:20" ht="18.75">
      <c r="A11" s="47">
        <v>34</v>
      </c>
      <c r="B11" s="73" t="s">
        <v>60</v>
      </c>
      <c r="C11" s="16">
        <v>42</v>
      </c>
      <c r="D11" s="27">
        <v>40</v>
      </c>
      <c r="E11" s="16">
        <v>38</v>
      </c>
      <c r="F11" s="14">
        <v>50</v>
      </c>
      <c r="G11" s="14">
        <v>50</v>
      </c>
      <c r="H11" s="14">
        <v>50</v>
      </c>
      <c r="I11" s="14"/>
      <c r="J11" s="3">
        <f t="shared" si="0"/>
        <v>44</v>
      </c>
      <c r="K11" s="15">
        <f t="shared" si="1"/>
        <v>5.1764705882352944</v>
      </c>
      <c r="L11" s="17">
        <v>64</v>
      </c>
      <c r="M11" s="2">
        <v>85</v>
      </c>
      <c r="N11" s="1"/>
      <c r="O11" s="1">
        <v>75</v>
      </c>
      <c r="P11" s="1"/>
      <c r="Q11" s="1"/>
      <c r="R11" s="1"/>
      <c r="S11" s="3">
        <f t="shared" si="2"/>
        <v>44.8</v>
      </c>
      <c r="T11" s="3">
        <f t="shared" si="3"/>
        <v>5.2705882352941176</v>
      </c>
    </row>
    <row r="12" spans="1:20" ht="18.75">
      <c r="A12" s="47">
        <v>36</v>
      </c>
      <c r="B12" s="75" t="s">
        <v>61</v>
      </c>
      <c r="C12" s="16">
        <v>81</v>
      </c>
      <c r="D12" s="27">
        <v>90</v>
      </c>
      <c r="E12" s="16">
        <v>86</v>
      </c>
      <c r="F12" s="14">
        <v>90</v>
      </c>
      <c r="G12" s="14">
        <v>100</v>
      </c>
      <c r="H12" s="14">
        <v>95</v>
      </c>
      <c r="I12" s="14"/>
      <c r="J12" s="3">
        <f t="shared" si="0"/>
        <v>89.4</v>
      </c>
      <c r="K12" s="15">
        <f t="shared" si="1"/>
        <v>10.517647058823529</v>
      </c>
      <c r="L12" s="17">
        <v>92</v>
      </c>
      <c r="M12" s="2">
        <v>90</v>
      </c>
      <c r="N12" s="1"/>
      <c r="O12" s="1">
        <v>100</v>
      </c>
      <c r="P12" s="1"/>
      <c r="Q12" s="1"/>
      <c r="R12" s="1"/>
      <c r="S12" s="3">
        <f t="shared" si="2"/>
        <v>56.4</v>
      </c>
      <c r="T12" s="3">
        <f t="shared" si="3"/>
        <v>6.6352941176470583</v>
      </c>
    </row>
    <row r="13" spans="1:20" ht="18.75">
      <c r="A13" s="47">
        <v>37</v>
      </c>
      <c r="B13" s="75" t="s">
        <v>62</v>
      </c>
      <c r="C13" s="16">
        <v>20</v>
      </c>
      <c r="D13" s="27">
        <v>30</v>
      </c>
      <c r="E13" s="16">
        <v>19</v>
      </c>
      <c r="F13" s="14">
        <v>45</v>
      </c>
      <c r="G13" s="14">
        <v>45</v>
      </c>
      <c r="H13" s="14">
        <v>45</v>
      </c>
      <c r="I13" s="14"/>
      <c r="J13" s="3">
        <f t="shared" si="0"/>
        <v>31.8</v>
      </c>
      <c r="K13" s="15">
        <f t="shared" si="1"/>
        <v>3.7411764705882353</v>
      </c>
      <c r="L13" s="17">
        <v>16</v>
      </c>
      <c r="M13" s="2">
        <v>20</v>
      </c>
      <c r="N13" s="1"/>
      <c r="O13" s="1">
        <v>45</v>
      </c>
      <c r="P13" s="1"/>
      <c r="Q13" s="1"/>
      <c r="R13" s="1"/>
      <c r="S13" s="3">
        <f t="shared" si="2"/>
        <v>16.2</v>
      </c>
      <c r="T13" s="3">
        <f t="shared" si="3"/>
        <v>1.9058823529411764</v>
      </c>
    </row>
    <row r="14" spans="1:20" ht="18.75">
      <c r="A14" s="47">
        <v>38</v>
      </c>
      <c r="B14" s="75" t="s">
        <v>63</v>
      </c>
      <c r="C14" s="16">
        <v>33</v>
      </c>
      <c r="D14" s="27">
        <v>35</v>
      </c>
      <c r="E14" s="16">
        <v>15</v>
      </c>
      <c r="F14" s="14">
        <v>45</v>
      </c>
      <c r="G14" s="14">
        <v>45</v>
      </c>
      <c r="H14" s="14">
        <v>45</v>
      </c>
      <c r="I14" s="14"/>
      <c r="J14" s="3">
        <f t="shared" si="0"/>
        <v>34.6</v>
      </c>
      <c r="K14" s="15">
        <f t="shared" si="1"/>
        <v>4.0705882352941174</v>
      </c>
      <c r="L14" s="17">
        <v>16</v>
      </c>
      <c r="M14" s="2">
        <v>40</v>
      </c>
      <c r="N14" s="1"/>
      <c r="O14" s="1">
        <v>45</v>
      </c>
      <c r="P14" s="1"/>
      <c r="Q14" s="1"/>
      <c r="R14" s="1"/>
      <c r="S14" s="3">
        <f t="shared" si="2"/>
        <v>20.2</v>
      </c>
      <c r="T14" s="3">
        <f t="shared" si="3"/>
        <v>2.3764705882352941</v>
      </c>
    </row>
    <row r="15" spans="1:20" ht="18.75">
      <c r="A15" s="47">
        <v>40</v>
      </c>
      <c r="B15" s="75" t="s">
        <v>64</v>
      </c>
      <c r="C15" s="16">
        <v>70</v>
      </c>
      <c r="D15" s="27">
        <v>75</v>
      </c>
      <c r="E15" s="16">
        <v>72</v>
      </c>
      <c r="F15" s="14">
        <v>80</v>
      </c>
      <c r="G15" s="14">
        <v>85</v>
      </c>
      <c r="H15" s="14">
        <v>80</v>
      </c>
      <c r="I15" s="14"/>
      <c r="J15" s="3">
        <f t="shared" si="0"/>
        <v>76.400000000000006</v>
      </c>
      <c r="K15" s="15">
        <f t="shared" si="1"/>
        <v>8.9882352941176471</v>
      </c>
      <c r="L15" s="17">
        <v>84</v>
      </c>
      <c r="M15" s="2">
        <v>100</v>
      </c>
      <c r="N15" s="1"/>
      <c r="O15" s="1">
        <v>95</v>
      </c>
      <c r="P15" s="1"/>
      <c r="Q15" s="1"/>
      <c r="R15" s="1"/>
      <c r="S15" s="3">
        <f t="shared" si="2"/>
        <v>55.8</v>
      </c>
      <c r="T15" s="3">
        <f t="shared" si="3"/>
        <v>6.5647058823529409</v>
      </c>
    </row>
    <row r="16" spans="1:20" ht="18.75">
      <c r="A16" s="47">
        <v>41</v>
      </c>
      <c r="B16" s="76" t="s">
        <v>65</v>
      </c>
      <c r="C16" s="16">
        <v>32</v>
      </c>
      <c r="D16" s="27">
        <v>35</v>
      </c>
      <c r="E16" s="16">
        <v>36</v>
      </c>
      <c r="F16" s="14">
        <v>45</v>
      </c>
      <c r="G16" s="14">
        <v>45</v>
      </c>
      <c r="H16" s="14">
        <v>50</v>
      </c>
      <c r="I16" s="14"/>
      <c r="J16" s="3">
        <f t="shared" si="0"/>
        <v>38.6</v>
      </c>
      <c r="K16" s="15">
        <f t="shared" si="1"/>
        <v>4.5411764705882351</v>
      </c>
      <c r="L16" s="1">
        <v>32</v>
      </c>
      <c r="M16" s="2">
        <v>30</v>
      </c>
      <c r="N16" s="1"/>
      <c r="O16" s="1">
        <v>45</v>
      </c>
      <c r="P16" s="1"/>
      <c r="Q16" s="1"/>
      <c r="R16" s="1"/>
      <c r="S16" s="3">
        <f t="shared" si="2"/>
        <v>21.4</v>
      </c>
      <c r="T16" s="3">
        <f t="shared" si="3"/>
        <v>2.5176470588235293</v>
      </c>
    </row>
    <row r="17" spans="1:24" ht="18.75">
      <c r="A17" s="47">
        <v>43</v>
      </c>
      <c r="B17" s="76" t="s">
        <v>66</v>
      </c>
      <c r="C17" s="16">
        <v>46</v>
      </c>
      <c r="D17" s="27">
        <v>60</v>
      </c>
      <c r="E17" s="16">
        <v>45</v>
      </c>
      <c r="F17" s="14">
        <v>55</v>
      </c>
      <c r="G17" s="14">
        <v>70</v>
      </c>
      <c r="H17" s="14">
        <v>55</v>
      </c>
      <c r="I17" s="14"/>
      <c r="J17" s="3">
        <f t="shared" si="0"/>
        <v>55.2</v>
      </c>
      <c r="K17" s="15">
        <f t="shared" si="1"/>
        <v>6.4941176470588236</v>
      </c>
      <c r="L17" s="1">
        <v>68</v>
      </c>
      <c r="M17" s="2">
        <v>70</v>
      </c>
      <c r="N17" s="1"/>
      <c r="O17" s="1">
        <v>80</v>
      </c>
      <c r="P17" s="1"/>
      <c r="Q17" s="1"/>
      <c r="R17" s="1"/>
      <c r="S17" s="3">
        <f t="shared" si="2"/>
        <v>43.6</v>
      </c>
      <c r="T17" s="3">
        <f t="shared" si="3"/>
        <v>5.1294117647058828</v>
      </c>
    </row>
    <row r="18" spans="1:24" ht="18.75">
      <c r="A18" s="47"/>
      <c r="B18" s="48"/>
      <c r="C18" s="16"/>
      <c r="D18" s="27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2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  <c r="X18" s="72"/>
    </row>
    <row r="19" spans="1:24" ht="18.75">
      <c r="A19" s="47"/>
      <c r="B19" s="48"/>
      <c r="C19" s="16"/>
      <c r="D19" s="27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2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4" ht="18.75">
      <c r="A20" s="47"/>
      <c r="B20" s="48"/>
      <c r="C20" s="16"/>
      <c r="D20" s="27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2"/>
      <c r="N20" s="1"/>
      <c r="O20" s="1"/>
      <c r="P20" s="1"/>
      <c r="Q20" s="1"/>
      <c r="R20" s="1"/>
      <c r="S20" s="3">
        <f t="shared" si="2"/>
        <v>0</v>
      </c>
      <c r="T20" s="3">
        <f t="shared" si="3"/>
        <v>0</v>
      </c>
    </row>
    <row r="21" spans="1:24" ht="18.75">
      <c r="A21" s="47"/>
      <c r="B21" s="48"/>
      <c r="C21" s="16"/>
      <c r="D21" s="27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2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4" ht="18.75">
      <c r="A22" s="47"/>
      <c r="B22" s="48"/>
      <c r="C22" s="16"/>
      <c r="D22" s="27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2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4" ht="18.75">
      <c r="A23" s="47"/>
      <c r="B23" s="48"/>
      <c r="C23" s="16"/>
      <c r="D23" s="27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2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4">
      <c r="A24" s="47"/>
      <c r="B24" s="48"/>
      <c r="C24" s="14"/>
      <c r="D24" s="71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4"/>
      <c r="M24" s="71"/>
      <c r="N24" s="14"/>
      <c r="O24" s="14"/>
      <c r="P24" s="14"/>
      <c r="Q24" s="14"/>
      <c r="R24" s="14"/>
      <c r="S24" s="3">
        <f t="shared" si="2"/>
        <v>0</v>
      </c>
      <c r="T24" s="3">
        <f t="shared" si="3"/>
        <v>0</v>
      </c>
    </row>
    <row r="25" spans="1:24">
      <c r="A25" s="47">
        <v>123</v>
      </c>
      <c r="B25" s="48" t="s">
        <v>70</v>
      </c>
      <c r="C25" s="14">
        <v>100</v>
      </c>
      <c r="D25" s="71">
        <v>100</v>
      </c>
      <c r="E25" s="14">
        <v>100</v>
      </c>
      <c r="F25" s="14">
        <v>100</v>
      </c>
      <c r="G25" s="14">
        <v>100</v>
      </c>
      <c r="H25" s="14">
        <v>100</v>
      </c>
      <c r="I25" s="14"/>
      <c r="J25" s="3">
        <f t="shared" si="0"/>
        <v>100</v>
      </c>
      <c r="K25" s="15">
        <f t="shared" si="1"/>
        <v>11.764705882352942</v>
      </c>
      <c r="L25" s="14">
        <v>100</v>
      </c>
      <c r="M25" s="71">
        <v>100</v>
      </c>
      <c r="N25" s="14">
        <v>100</v>
      </c>
      <c r="O25" s="14"/>
      <c r="P25" s="14"/>
      <c r="Q25" s="14"/>
      <c r="R25" s="14"/>
      <c r="S25" s="3">
        <f t="shared" si="2"/>
        <v>60</v>
      </c>
      <c r="T25" s="3">
        <f t="shared" si="3"/>
        <v>7.0588235294117645</v>
      </c>
    </row>
    <row r="26" spans="1:24">
      <c r="A26" s="47"/>
      <c r="B26" s="48"/>
      <c r="C26" s="14"/>
      <c r="D26" s="71"/>
      <c r="E26" s="14"/>
      <c r="F26" s="14"/>
      <c r="G26" s="14"/>
      <c r="H26" s="14"/>
      <c r="I26" s="14"/>
      <c r="J26" s="3">
        <f t="shared" si="0"/>
        <v>0</v>
      </c>
      <c r="K26" s="15">
        <f t="shared" si="1"/>
        <v>0</v>
      </c>
      <c r="L26" s="14"/>
      <c r="M26" s="71"/>
      <c r="N26" s="14"/>
      <c r="O26" s="14"/>
      <c r="P26" s="14"/>
      <c r="Q26" s="14"/>
      <c r="R26" s="14"/>
      <c r="S26" s="3">
        <f t="shared" si="2"/>
        <v>0</v>
      </c>
      <c r="T26" s="3">
        <f t="shared" si="3"/>
        <v>0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5" zoomScaleNormal="100" workbookViewId="0">
      <selection activeCell="L18" sqref="L18"/>
    </sheetView>
  </sheetViews>
  <sheetFormatPr defaultRowHeight="15"/>
  <cols>
    <col min="1" max="1" width="4.140625" customWidth="1"/>
    <col min="2" max="2" width="25" customWidth="1"/>
    <col min="3" max="9" width="5.7109375" customWidth="1"/>
    <col min="10" max="10" width="7.5703125" customWidth="1"/>
    <col min="11" max="11" width="9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54</v>
      </c>
      <c r="D1" s="124"/>
      <c r="E1" s="124"/>
      <c r="F1" s="124"/>
      <c r="G1" s="124"/>
      <c r="H1" s="124"/>
      <c r="I1" s="12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2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/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7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69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 ht="18.75">
      <c r="A8" s="47">
        <v>31</v>
      </c>
      <c r="B8" s="73" t="s">
        <v>57</v>
      </c>
      <c r="C8" s="27">
        <v>85</v>
      </c>
      <c r="D8" s="16">
        <v>85</v>
      </c>
      <c r="E8" s="16">
        <v>85</v>
      </c>
      <c r="F8" s="14">
        <v>90</v>
      </c>
      <c r="G8" s="14">
        <v>90</v>
      </c>
      <c r="H8" s="14"/>
      <c r="I8" s="14">
        <v>90</v>
      </c>
      <c r="J8" s="3">
        <f>(C8+D8+E8+F8+G8+H8+I8)/6</f>
        <v>87.5</v>
      </c>
      <c r="K8" s="15">
        <f>(J8*$C$2)/$C$4</f>
        <v>5.1470588235294121</v>
      </c>
      <c r="L8" s="2"/>
      <c r="M8" s="1"/>
      <c r="N8" s="1"/>
      <c r="O8" s="1"/>
      <c r="P8" s="1"/>
      <c r="Q8" s="1"/>
      <c r="R8" s="1"/>
      <c r="S8" s="3">
        <f>(L8+M8+N8+O8+P8+R8)/4</f>
        <v>0</v>
      </c>
      <c r="T8" s="3">
        <f>(S8*$C$2)/$C$4</f>
        <v>0</v>
      </c>
    </row>
    <row r="9" spans="1:20" ht="18.75">
      <c r="A9" s="47">
        <v>32</v>
      </c>
      <c r="B9" s="74" t="s">
        <v>58</v>
      </c>
      <c r="C9" s="27">
        <v>65</v>
      </c>
      <c r="D9" s="16">
        <v>30</v>
      </c>
      <c r="E9" s="16">
        <v>30</v>
      </c>
      <c r="F9" s="14">
        <v>75</v>
      </c>
      <c r="G9" s="14">
        <v>45</v>
      </c>
      <c r="H9" s="14"/>
      <c r="I9" s="14">
        <v>85</v>
      </c>
      <c r="J9" s="3">
        <f t="shared" ref="J9:J24" si="0">(C9+D9+E9+F9+G9+H9+I9)/6</f>
        <v>55</v>
      </c>
      <c r="K9" s="15">
        <f t="shared" ref="K9:K23" si="1">(J9*$C$2)/$C$4</f>
        <v>3.2352941176470589</v>
      </c>
      <c r="L9" s="2">
        <v>70</v>
      </c>
      <c r="M9" s="1"/>
      <c r="N9" s="1"/>
      <c r="O9" s="1"/>
      <c r="P9" s="1"/>
      <c r="Q9" s="1"/>
      <c r="R9" s="1"/>
      <c r="S9" s="3">
        <f t="shared" ref="S9:S26" si="2">(L9+M9+N9+O9+P9+R9)/4</f>
        <v>17.5</v>
      </c>
      <c r="T9" s="3">
        <f t="shared" ref="T9:T23" si="3">(S9*$C$2)/$C$4</f>
        <v>1.0294117647058822</v>
      </c>
    </row>
    <row r="10" spans="1:20" ht="18.75">
      <c r="A10" s="47">
        <v>33</v>
      </c>
      <c r="B10" s="75" t="s">
        <v>59</v>
      </c>
      <c r="C10" s="27">
        <v>45</v>
      </c>
      <c r="D10" s="16">
        <v>45</v>
      </c>
      <c r="E10" s="16">
        <v>45</v>
      </c>
      <c r="F10" s="14">
        <v>55</v>
      </c>
      <c r="G10" s="14">
        <v>55</v>
      </c>
      <c r="H10" s="14"/>
      <c r="I10" s="14">
        <v>90</v>
      </c>
      <c r="J10" s="3">
        <f t="shared" si="0"/>
        <v>55.833333333333336</v>
      </c>
      <c r="K10" s="15">
        <f t="shared" si="1"/>
        <v>3.2843137254901964</v>
      </c>
      <c r="L10" s="2">
        <v>85</v>
      </c>
      <c r="M10" s="1"/>
      <c r="N10" s="1"/>
      <c r="O10" s="1"/>
      <c r="P10" s="1"/>
      <c r="Q10" s="1"/>
      <c r="R10" s="1"/>
      <c r="S10" s="3">
        <f t="shared" si="2"/>
        <v>21.25</v>
      </c>
      <c r="T10" s="3">
        <f t="shared" si="3"/>
        <v>1.25</v>
      </c>
    </row>
    <row r="11" spans="1:20" ht="18.75">
      <c r="A11" s="47">
        <v>34</v>
      </c>
      <c r="B11" s="73" t="s">
        <v>60</v>
      </c>
      <c r="C11" s="27">
        <v>60</v>
      </c>
      <c r="D11" s="18">
        <v>55</v>
      </c>
      <c r="E11" s="18">
        <v>55</v>
      </c>
      <c r="F11" s="14">
        <v>70</v>
      </c>
      <c r="G11" s="14">
        <v>65</v>
      </c>
      <c r="H11" s="14"/>
      <c r="I11" s="14">
        <v>80</v>
      </c>
      <c r="J11" s="3">
        <f t="shared" si="0"/>
        <v>64.166666666666671</v>
      </c>
      <c r="K11" s="15">
        <f t="shared" si="1"/>
        <v>3.774509803921569</v>
      </c>
      <c r="L11" s="2">
        <v>70</v>
      </c>
      <c r="M11" s="1"/>
      <c r="N11" s="1"/>
      <c r="O11" s="1"/>
      <c r="P11" s="1"/>
      <c r="Q11" s="1"/>
      <c r="R11" s="1"/>
      <c r="S11" s="3">
        <f t="shared" si="2"/>
        <v>17.5</v>
      </c>
      <c r="T11" s="3">
        <f t="shared" si="3"/>
        <v>1.0294117647058822</v>
      </c>
    </row>
    <row r="12" spans="1:20" ht="18.75">
      <c r="A12" s="47">
        <v>36</v>
      </c>
      <c r="B12" s="75" t="s">
        <v>61</v>
      </c>
      <c r="C12" s="27">
        <v>60</v>
      </c>
      <c r="D12" s="18">
        <v>75</v>
      </c>
      <c r="E12" s="18">
        <v>75</v>
      </c>
      <c r="F12" s="14">
        <v>70</v>
      </c>
      <c r="G12" s="14">
        <v>80</v>
      </c>
      <c r="H12" s="14"/>
      <c r="I12" s="14">
        <v>80</v>
      </c>
      <c r="J12" s="3">
        <f t="shared" si="0"/>
        <v>73.333333333333329</v>
      </c>
      <c r="K12" s="15">
        <f t="shared" si="1"/>
        <v>4.3137254901960782</v>
      </c>
      <c r="L12" s="2">
        <v>85</v>
      </c>
      <c r="M12" s="1"/>
      <c r="N12" s="1"/>
      <c r="O12" s="1"/>
      <c r="P12" s="1"/>
      <c r="Q12" s="1"/>
      <c r="R12" s="1"/>
      <c r="S12" s="3">
        <f t="shared" si="2"/>
        <v>21.25</v>
      </c>
      <c r="T12" s="3">
        <f t="shared" si="3"/>
        <v>1.25</v>
      </c>
    </row>
    <row r="13" spans="1:20" ht="18.75">
      <c r="A13" s="47">
        <v>37</v>
      </c>
      <c r="B13" s="75" t="s">
        <v>62</v>
      </c>
      <c r="C13" s="27">
        <v>30</v>
      </c>
      <c r="D13" s="18">
        <v>10</v>
      </c>
      <c r="E13" s="18">
        <v>10</v>
      </c>
      <c r="F13" s="14">
        <v>55</v>
      </c>
      <c r="G13" s="14">
        <v>50</v>
      </c>
      <c r="H13" s="14"/>
      <c r="I13" s="14">
        <v>85</v>
      </c>
      <c r="J13" s="3">
        <f t="shared" si="0"/>
        <v>40</v>
      </c>
      <c r="K13" s="15">
        <f t="shared" si="1"/>
        <v>2.3529411764705883</v>
      </c>
      <c r="L13" s="2">
        <v>55</v>
      </c>
      <c r="M13" s="1"/>
      <c r="N13" s="1"/>
      <c r="O13" s="1"/>
      <c r="P13" s="1"/>
      <c r="Q13" s="1"/>
      <c r="R13" s="1"/>
      <c r="S13" s="3">
        <f t="shared" si="2"/>
        <v>13.75</v>
      </c>
      <c r="T13" s="3">
        <f t="shared" si="3"/>
        <v>0.80882352941176472</v>
      </c>
    </row>
    <row r="14" spans="1:20" ht="18.75">
      <c r="A14" s="47">
        <v>38</v>
      </c>
      <c r="B14" s="75" t="s">
        <v>63</v>
      </c>
      <c r="C14" s="27">
        <v>35</v>
      </c>
      <c r="D14" s="18">
        <v>30</v>
      </c>
      <c r="E14" s="18">
        <v>30</v>
      </c>
      <c r="F14" s="14">
        <v>50</v>
      </c>
      <c r="G14" s="14">
        <v>50</v>
      </c>
      <c r="H14" s="14"/>
      <c r="I14" s="14">
        <v>75</v>
      </c>
      <c r="J14" s="3">
        <f t="shared" si="0"/>
        <v>45</v>
      </c>
      <c r="K14" s="15">
        <f t="shared" si="1"/>
        <v>2.6470588235294117</v>
      </c>
      <c r="L14" s="2">
        <v>65</v>
      </c>
      <c r="M14" s="1"/>
      <c r="N14" s="1"/>
      <c r="O14" s="1"/>
      <c r="P14" s="1"/>
      <c r="Q14" s="1"/>
      <c r="R14" s="1"/>
      <c r="S14" s="3">
        <f t="shared" si="2"/>
        <v>16.25</v>
      </c>
      <c r="T14" s="3">
        <f t="shared" si="3"/>
        <v>0.95588235294117652</v>
      </c>
    </row>
    <row r="15" spans="1:20" ht="18.75">
      <c r="A15" s="47">
        <v>40</v>
      </c>
      <c r="B15" s="75" t="s">
        <v>64</v>
      </c>
      <c r="C15" s="27">
        <v>80</v>
      </c>
      <c r="D15" s="18">
        <v>70</v>
      </c>
      <c r="E15" s="18">
        <v>70</v>
      </c>
      <c r="F15" s="14">
        <v>90</v>
      </c>
      <c r="G15" s="14">
        <v>85</v>
      </c>
      <c r="H15" s="14"/>
      <c r="I15" s="14">
        <v>90</v>
      </c>
      <c r="J15" s="3">
        <f t="shared" si="0"/>
        <v>80.833333333333329</v>
      </c>
      <c r="K15" s="15">
        <f t="shared" si="1"/>
        <v>4.7549019607843137</v>
      </c>
      <c r="L15" s="2">
        <v>90</v>
      </c>
      <c r="M15" s="1"/>
      <c r="N15" s="1"/>
      <c r="O15" s="1"/>
      <c r="P15" s="1"/>
      <c r="Q15" s="1"/>
      <c r="R15" s="1"/>
      <c r="S15" s="3">
        <f t="shared" si="2"/>
        <v>22.5</v>
      </c>
      <c r="T15" s="3">
        <f t="shared" si="3"/>
        <v>1.3235294117647058</v>
      </c>
    </row>
    <row r="16" spans="1:20" ht="18.75">
      <c r="A16" s="47">
        <v>41</v>
      </c>
      <c r="B16" s="76" t="s">
        <v>65</v>
      </c>
      <c r="C16" s="27">
        <v>35</v>
      </c>
      <c r="D16" s="18">
        <v>30</v>
      </c>
      <c r="E16" s="18">
        <v>30</v>
      </c>
      <c r="F16" s="14">
        <v>50</v>
      </c>
      <c r="G16" s="14">
        <v>50</v>
      </c>
      <c r="H16" s="14"/>
      <c r="I16" s="14">
        <v>70</v>
      </c>
      <c r="J16" s="3">
        <f t="shared" si="0"/>
        <v>44.166666666666664</v>
      </c>
      <c r="K16" s="15">
        <f t="shared" si="1"/>
        <v>2.5980392156862742</v>
      </c>
      <c r="L16" s="2">
        <v>65</v>
      </c>
      <c r="M16" s="1"/>
      <c r="N16" s="1"/>
      <c r="O16" s="1"/>
      <c r="P16" s="1"/>
      <c r="Q16" s="1"/>
      <c r="R16" s="1"/>
      <c r="S16" s="3">
        <f t="shared" si="2"/>
        <v>16.25</v>
      </c>
      <c r="T16" s="3">
        <f t="shared" si="3"/>
        <v>0.95588235294117652</v>
      </c>
    </row>
    <row r="17" spans="1:20" ht="18.75">
      <c r="A17" s="47">
        <v>43</v>
      </c>
      <c r="B17" s="76" t="s">
        <v>66</v>
      </c>
      <c r="C17" s="27">
        <v>60</v>
      </c>
      <c r="D17" s="18">
        <v>35</v>
      </c>
      <c r="E17" s="18">
        <v>35</v>
      </c>
      <c r="F17" s="14">
        <v>75</v>
      </c>
      <c r="G17" s="14">
        <v>50</v>
      </c>
      <c r="H17" s="14"/>
      <c r="I17" s="14">
        <v>80</v>
      </c>
      <c r="J17" s="3">
        <f t="shared" si="0"/>
        <v>55.833333333333336</v>
      </c>
      <c r="K17" s="15">
        <f t="shared" si="1"/>
        <v>3.2843137254901964</v>
      </c>
      <c r="L17" s="2">
        <v>70</v>
      </c>
      <c r="M17" s="1"/>
      <c r="N17" s="1"/>
      <c r="O17" s="1"/>
      <c r="P17" s="1"/>
      <c r="Q17" s="1"/>
      <c r="R17" s="1"/>
      <c r="S17" s="3">
        <f t="shared" si="2"/>
        <v>17.5</v>
      </c>
      <c r="T17" s="3">
        <f t="shared" si="3"/>
        <v>1.0294117647058822</v>
      </c>
    </row>
    <row r="18" spans="1:20" ht="18.75">
      <c r="A18" s="47"/>
      <c r="B18" s="48"/>
      <c r="C18" s="27"/>
      <c r="D18" s="18"/>
      <c r="E18" s="18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2"/>
      <c r="M18" s="1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</row>
    <row r="19" spans="1:20" ht="18.75">
      <c r="A19" s="47"/>
      <c r="B19" s="48"/>
      <c r="C19" s="27"/>
      <c r="D19" s="18"/>
      <c r="E19" s="18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2"/>
      <c r="M19" s="1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0" ht="18.75">
      <c r="A20" s="47"/>
      <c r="B20" s="48"/>
      <c r="C20" s="27"/>
      <c r="D20" s="18"/>
      <c r="E20" s="18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2"/>
      <c r="M20" s="1"/>
      <c r="N20" s="1"/>
      <c r="O20" s="1"/>
      <c r="P20" s="1"/>
      <c r="Q20" s="1"/>
      <c r="R20" s="1"/>
      <c r="S20" s="3">
        <f>(L20+M20+N20+O20+P20+R20)/5</f>
        <v>0</v>
      </c>
      <c r="T20" s="3">
        <f t="shared" si="3"/>
        <v>0</v>
      </c>
    </row>
    <row r="21" spans="1:20" ht="18.75">
      <c r="A21" s="47"/>
      <c r="B21" s="48"/>
      <c r="C21" s="27"/>
      <c r="D21" s="18"/>
      <c r="E21" s="18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2"/>
      <c r="M21" s="1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0" ht="18.75">
      <c r="A22" s="47"/>
      <c r="B22" s="48"/>
      <c r="C22" s="27"/>
      <c r="D22" s="18"/>
      <c r="E22" s="18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2"/>
      <c r="M22" s="1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0" ht="18.75">
      <c r="A23" s="47"/>
      <c r="B23" s="48"/>
      <c r="C23" s="27"/>
      <c r="D23" s="18"/>
      <c r="E23" s="18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2"/>
      <c r="M23" s="1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0" ht="18.75">
      <c r="A24" s="47"/>
      <c r="B24" s="48"/>
      <c r="C24" s="27"/>
      <c r="D24" s="18"/>
      <c r="E24" s="18"/>
      <c r="F24" s="14"/>
      <c r="G24" s="14"/>
      <c r="H24" s="14"/>
      <c r="I24" s="14"/>
      <c r="J24" s="3">
        <f t="shared" si="0"/>
        <v>0</v>
      </c>
      <c r="K24" s="15">
        <f t="shared" ref="K24:K25" si="4">(J24*$C$2)/$C$4</f>
        <v>0</v>
      </c>
      <c r="L24" s="2"/>
      <c r="M24" s="1"/>
      <c r="N24" s="1"/>
      <c r="O24" s="1"/>
      <c r="P24" s="1"/>
      <c r="Q24" s="1"/>
      <c r="R24" s="1"/>
      <c r="S24" s="3">
        <f t="shared" si="2"/>
        <v>0</v>
      </c>
      <c r="T24" s="3">
        <f t="shared" ref="T24:T25" si="5">(S24*$C$2)/$C$4</f>
        <v>0</v>
      </c>
    </row>
    <row r="25" spans="1:20" ht="18.75">
      <c r="A25" s="47">
        <v>123</v>
      </c>
      <c r="B25" s="48" t="s">
        <v>70</v>
      </c>
      <c r="C25" s="27">
        <v>95</v>
      </c>
      <c r="D25" s="18">
        <v>100</v>
      </c>
      <c r="E25" s="18"/>
      <c r="F25" s="14">
        <v>100</v>
      </c>
      <c r="G25" s="14">
        <v>100</v>
      </c>
      <c r="H25" s="14"/>
      <c r="I25" s="14"/>
      <c r="J25" s="3">
        <f>(C25+D25+E25+F25+G25+H25+I25)/4</f>
        <v>98.75</v>
      </c>
      <c r="K25" s="15">
        <f t="shared" si="4"/>
        <v>5.8088235294117645</v>
      </c>
      <c r="L25" s="2">
        <v>100</v>
      </c>
      <c r="M25" s="1">
        <v>100</v>
      </c>
      <c r="N25" s="1"/>
      <c r="O25" s="1"/>
      <c r="P25" s="1"/>
      <c r="Q25" s="1"/>
      <c r="R25" s="1"/>
      <c r="S25" s="3">
        <f t="shared" si="2"/>
        <v>50</v>
      </c>
      <c r="T25" s="3">
        <f t="shared" si="5"/>
        <v>2.9411764705882355</v>
      </c>
    </row>
    <row r="26" spans="1:20" ht="18.75">
      <c r="A26" s="47"/>
      <c r="B26" s="48"/>
      <c r="C26" s="27"/>
      <c r="D26" s="18"/>
      <c r="E26" s="18"/>
      <c r="F26" s="14"/>
      <c r="G26" s="14"/>
      <c r="H26" s="14"/>
      <c r="I26" s="14"/>
      <c r="J26" s="3">
        <f t="shared" ref="J26" si="6">(C26+D26+E26+F26+G26+I26)/4</f>
        <v>0</v>
      </c>
      <c r="K26" s="15">
        <f t="shared" ref="K26" si="7">(J26*$C$2)/$C$4</f>
        <v>0</v>
      </c>
      <c r="L26" s="2"/>
      <c r="M26" s="1"/>
      <c r="N26" s="1"/>
      <c r="O26" s="1"/>
      <c r="P26" s="1"/>
      <c r="Q26" s="1"/>
      <c r="R26" s="1"/>
      <c r="S26" s="3">
        <f t="shared" si="2"/>
        <v>0</v>
      </c>
      <c r="T26" s="3">
        <f t="shared" ref="T26" si="8">(S26*$C$2)/$C$4</f>
        <v>0</v>
      </c>
    </row>
  </sheetData>
  <mergeCells count="11">
    <mergeCell ref="B6:B7"/>
    <mergeCell ref="C6:I6"/>
    <mergeCell ref="T6:T7"/>
    <mergeCell ref="C1:I1"/>
    <mergeCell ref="J6:J7"/>
    <mergeCell ref="K6:K7"/>
    <mergeCell ref="L6:R6"/>
    <mergeCell ref="S6:S7"/>
    <mergeCell ref="C2:E2"/>
    <mergeCell ref="C3:E3"/>
    <mergeCell ref="C4:E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4" zoomScaleNormal="100" workbookViewId="0">
      <selection activeCell="M18" sqref="M18"/>
    </sheetView>
  </sheetViews>
  <sheetFormatPr defaultRowHeight="15"/>
  <cols>
    <col min="1" max="1" width="3.5703125" customWidth="1"/>
    <col min="2" max="2" width="22.42578125" customWidth="1"/>
    <col min="3" max="9" width="5.7109375" customWidth="1"/>
    <col min="10" max="10" width="7.42578125" customWidth="1"/>
    <col min="11" max="11" width="9.28515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55</v>
      </c>
      <c r="D1" s="125"/>
      <c r="E1" s="125"/>
    </row>
    <row r="2" spans="1:20">
      <c r="B2" t="s">
        <v>1</v>
      </c>
      <c r="C2" s="125">
        <v>4</v>
      </c>
      <c r="D2" s="125"/>
      <c r="E2" s="125"/>
    </row>
    <row r="3" spans="1:20">
      <c r="B3" t="s">
        <v>33</v>
      </c>
      <c r="C3" s="125">
        <v>4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32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30.7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3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37" t="s">
        <v>13</v>
      </c>
      <c r="S7" s="123"/>
      <c r="T7" s="123"/>
    </row>
    <row r="8" spans="1:20" ht="18.75">
      <c r="A8" s="47">
        <v>31</v>
      </c>
      <c r="B8" s="73" t="s">
        <v>57</v>
      </c>
      <c r="C8" s="14">
        <v>100</v>
      </c>
      <c r="D8" s="27">
        <v>100</v>
      </c>
      <c r="E8" s="14">
        <v>100</v>
      </c>
      <c r="F8" s="14">
        <v>100</v>
      </c>
      <c r="G8" s="14">
        <v>100</v>
      </c>
      <c r="H8" s="14">
        <v>100</v>
      </c>
      <c r="I8" s="14"/>
      <c r="J8" s="3">
        <f t="shared" ref="J8:J26" si="0">(C8+D8+E8+F8+G8)/4</f>
        <v>125</v>
      </c>
      <c r="K8" s="15">
        <f t="shared" ref="K8:K26" si="1">(J8*$C$2)/$C$4</f>
        <v>14.705882352941176</v>
      </c>
      <c r="L8" s="17"/>
      <c r="M8" s="2"/>
      <c r="N8" s="1"/>
      <c r="O8" s="1"/>
      <c r="P8" s="1"/>
      <c r="Q8" s="1"/>
      <c r="R8" s="4"/>
      <c r="S8" s="3">
        <f>(L8+M8+N8+O8+R9)/4</f>
        <v>0</v>
      </c>
      <c r="T8" s="3">
        <f>(S8*$C$2)/$C$4</f>
        <v>0</v>
      </c>
    </row>
    <row r="9" spans="1:20" ht="18.75">
      <c r="A9" s="47">
        <v>32</v>
      </c>
      <c r="B9" s="74" t="s">
        <v>58</v>
      </c>
      <c r="C9" s="14">
        <v>66</v>
      </c>
      <c r="D9" s="27">
        <v>85</v>
      </c>
      <c r="E9" s="14">
        <v>71</v>
      </c>
      <c r="F9" s="14">
        <v>90</v>
      </c>
      <c r="G9" s="14">
        <v>90</v>
      </c>
      <c r="H9" s="14">
        <v>95</v>
      </c>
      <c r="I9" s="14"/>
      <c r="J9" s="3">
        <f t="shared" si="0"/>
        <v>100.5</v>
      </c>
      <c r="K9" s="15">
        <f t="shared" si="1"/>
        <v>11.823529411764707</v>
      </c>
      <c r="L9" s="17">
        <v>32</v>
      </c>
      <c r="M9" s="2">
        <v>65</v>
      </c>
      <c r="N9" s="1">
        <v>75</v>
      </c>
      <c r="O9" s="1">
        <v>90</v>
      </c>
      <c r="P9" s="1">
        <v>95</v>
      </c>
      <c r="Q9" s="1">
        <v>96</v>
      </c>
      <c r="R9" s="1"/>
      <c r="S9" s="3">
        <f>(L9+M9+N9+O9+R10)/5</f>
        <v>52.4</v>
      </c>
      <c r="T9" s="3">
        <f t="shared" ref="T9:T23" si="2">(S9*$C$2)/$C$4</f>
        <v>6.1647058823529406</v>
      </c>
    </row>
    <row r="10" spans="1:20" ht="18.75">
      <c r="A10" s="47">
        <v>33</v>
      </c>
      <c r="B10" s="75" t="s">
        <v>59</v>
      </c>
      <c r="C10" s="14">
        <v>74</v>
      </c>
      <c r="D10" s="27">
        <v>60</v>
      </c>
      <c r="E10" s="14">
        <v>70</v>
      </c>
      <c r="F10" s="14">
        <v>85</v>
      </c>
      <c r="G10" s="14">
        <v>85</v>
      </c>
      <c r="H10" s="14">
        <v>90</v>
      </c>
      <c r="I10" s="14"/>
      <c r="J10" s="3">
        <f t="shared" si="0"/>
        <v>93.5</v>
      </c>
      <c r="K10" s="15">
        <f t="shared" si="1"/>
        <v>11</v>
      </c>
      <c r="L10" s="17">
        <v>66</v>
      </c>
      <c r="M10" s="2">
        <v>75</v>
      </c>
      <c r="N10" s="1">
        <v>90</v>
      </c>
      <c r="O10" s="1">
        <v>90</v>
      </c>
      <c r="P10" s="1">
        <v>95</v>
      </c>
      <c r="Q10" s="1">
        <v>95</v>
      </c>
      <c r="R10" s="1"/>
      <c r="S10" s="3">
        <f>(L10+M10+N10+O10+R11)/4</f>
        <v>80.25</v>
      </c>
      <c r="T10" s="3">
        <f t="shared" si="2"/>
        <v>9.4411764705882355</v>
      </c>
    </row>
    <row r="11" spans="1:20" ht="18.75">
      <c r="A11" s="47">
        <v>34</v>
      </c>
      <c r="B11" s="73" t="s">
        <v>60</v>
      </c>
      <c r="C11" s="16">
        <v>87</v>
      </c>
      <c r="D11" s="27">
        <v>55</v>
      </c>
      <c r="E11" s="14">
        <v>79</v>
      </c>
      <c r="F11" s="14">
        <v>85</v>
      </c>
      <c r="G11" s="14">
        <v>85</v>
      </c>
      <c r="H11" s="14">
        <v>90</v>
      </c>
      <c r="I11" s="14"/>
      <c r="J11" s="3">
        <f t="shared" si="0"/>
        <v>97.75</v>
      </c>
      <c r="K11" s="15">
        <f t="shared" si="1"/>
        <v>11.5</v>
      </c>
      <c r="L11" s="17">
        <v>55</v>
      </c>
      <c r="M11" s="2">
        <v>65</v>
      </c>
      <c r="N11" s="1"/>
      <c r="O11" s="1">
        <v>80</v>
      </c>
      <c r="P11" s="1">
        <v>85</v>
      </c>
      <c r="Q11" s="1">
        <v>90</v>
      </c>
      <c r="R11" s="1"/>
      <c r="S11" s="3">
        <f>(L11+M11+N11+O11+R12)/3</f>
        <v>66.666666666666671</v>
      </c>
      <c r="T11" s="3">
        <f t="shared" si="2"/>
        <v>7.8431372549019613</v>
      </c>
    </row>
    <row r="12" spans="1:20" ht="18.75">
      <c r="A12" s="47">
        <v>36</v>
      </c>
      <c r="B12" s="75" t="s">
        <v>61</v>
      </c>
      <c r="C12" s="16">
        <v>96</v>
      </c>
      <c r="D12" s="27">
        <v>80</v>
      </c>
      <c r="E12" s="14">
        <v>94</v>
      </c>
      <c r="F12" s="14">
        <v>100</v>
      </c>
      <c r="G12" s="14">
        <v>100</v>
      </c>
      <c r="H12" s="14">
        <v>100</v>
      </c>
      <c r="I12" s="14"/>
      <c r="J12" s="3">
        <f t="shared" si="0"/>
        <v>117.5</v>
      </c>
      <c r="K12" s="15">
        <f t="shared" si="1"/>
        <v>13.823529411764707</v>
      </c>
      <c r="L12" s="17">
        <v>89</v>
      </c>
      <c r="M12" s="2">
        <v>80</v>
      </c>
      <c r="N12" s="1">
        <v>80</v>
      </c>
      <c r="O12" s="1">
        <v>100</v>
      </c>
      <c r="P12" s="1">
        <v>100</v>
      </c>
      <c r="Q12" s="1">
        <v>100</v>
      </c>
      <c r="R12" s="1"/>
      <c r="S12" s="3">
        <f>(L12+M12+N12+O12+R13)/4</f>
        <v>87.25</v>
      </c>
      <c r="T12" s="3">
        <f t="shared" si="2"/>
        <v>10.264705882352942</v>
      </c>
    </row>
    <row r="13" spans="1:20" ht="18.75">
      <c r="A13" s="47">
        <v>37</v>
      </c>
      <c r="B13" s="75" t="s">
        <v>62</v>
      </c>
      <c r="C13" s="16">
        <v>40</v>
      </c>
      <c r="D13" s="27">
        <v>50</v>
      </c>
      <c r="E13" s="14">
        <v>58</v>
      </c>
      <c r="F13" s="14">
        <v>75</v>
      </c>
      <c r="G13" s="14">
        <v>75</v>
      </c>
      <c r="H13" s="14">
        <v>75</v>
      </c>
      <c r="I13" s="14"/>
      <c r="J13" s="3">
        <f t="shared" si="0"/>
        <v>74.5</v>
      </c>
      <c r="K13" s="15">
        <f t="shared" si="1"/>
        <v>8.764705882352942</v>
      </c>
      <c r="L13" s="17">
        <v>75</v>
      </c>
      <c r="M13" s="2">
        <v>40</v>
      </c>
      <c r="N13" s="1">
        <v>70</v>
      </c>
      <c r="O13" s="1">
        <v>80</v>
      </c>
      <c r="P13" s="1">
        <v>80</v>
      </c>
      <c r="Q13" s="1">
        <v>80</v>
      </c>
      <c r="R13" s="1"/>
      <c r="S13" s="3">
        <f t="shared" ref="S13:S26" si="3">(L13+M13+N13+O13+R14)/3</f>
        <v>88.333333333333329</v>
      </c>
      <c r="T13" s="3">
        <f t="shared" si="2"/>
        <v>10.392156862745097</v>
      </c>
    </row>
    <row r="14" spans="1:20" ht="18.75">
      <c r="A14" s="47">
        <v>38</v>
      </c>
      <c r="B14" s="75" t="s">
        <v>63</v>
      </c>
      <c r="C14" s="16">
        <v>45</v>
      </c>
      <c r="D14" s="27">
        <v>55</v>
      </c>
      <c r="E14" s="14">
        <v>51</v>
      </c>
      <c r="F14" s="14">
        <v>80</v>
      </c>
      <c r="G14" s="14">
        <v>80</v>
      </c>
      <c r="H14" s="14">
        <v>80</v>
      </c>
      <c r="I14" s="14"/>
      <c r="J14" s="3">
        <f t="shared" si="0"/>
        <v>77.75</v>
      </c>
      <c r="K14" s="15">
        <f t="shared" si="1"/>
        <v>9.1470588235294112</v>
      </c>
      <c r="L14" s="17">
        <v>35</v>
      </c>
      <c r="M14" s="2">
        <v>35</v>
      </c>
      <c r="N14" s="1">
        <v>80</v>
      </c>
      <c r="O14" s="1">
        <v>80</v>
      </c>
      <c r="P14" s="1">
        <v>80</v>
      </c>
      <c r="Q14" s="1">
        <v>85</v>
      </c>
      <c r="R14" s="1"/>
      <c r="S14" s="3">
        <f t="shared" si="3"/>
        <v>76.666666666666671</v>
      </c>
      <c r="T14" s="3">
        <f t="shared" si="2"/>
        <v>9.0196078431372548</v>
      </c>
    </row>
    <row r="15" spans="1:20" ht="18.75">
      <c r="A15" s="47">
        <v>40</v>
      </c>
      <c r="B15" s="75" t="s">
        <v>64</v>
      </c>
      <c r="C15" s="14">
        <v>91</v>
      </c>
      <c r="D15" s="27">
        <v>90</v>
      </c>
      <c r="E15" s="14">
        <v>96</v>
      </c>
      <c r="F15" s="14">
        <v>100</v>
      </c>
      <c r="G15" s="14">
        <v>100</v>
      </c>
      <c r="H15" s="14">
        <v>100</v>
      </c>
      <c r="I15" s="14"/>
      <c r="J15" s="3">
        <f t="shared" si="0"/>
        <v>119.25</v>
      </c>
      <c r="K15" s="15">
        <f t="shared" si="1"/>
        <v>14.029411764705882</v>
      </c>
      <c r="L15" s="17">
        <v>68</v>
      </c>
      <c r="M15" s="2">
        <v>95</v>
      </c>
      <c r="N15" s="1">
        <v>70</v>
      </c>
      <c r="O15" s="1">
        <v>100</v>
      </c>
      <c r="P15" s="1">
        <v>100</v>
      </c>
      <c r="Q15" s="1">
        <v>100</v>
      </c>
      <c r="R15" s="1"/>
      <c r="S15" s="3">
        <f t="shared" si="3"/>
        <v>111</v>
      </c>
      <c r="T15" s="3">
        <f t="shared" si="2"/>
        <v>13.058823529411764</v>
      </c>
    </row>
    <row r="16" spans="1:20" ht="18.75">
      <c r="A16" s="47">
        <v>41</v>
      </c>
      <c r="B16" s="76" t="s">
        <v>65</v>
      </c>
      <c r="C16" s="14">
        <v>66</v>
      </c>
      <c r="D16" s="27">
        <v>65</v>
      </c>
      <c r="E16" s="14">
        <v>63</v>
      </c>
      <c r="F16" s="14">
        <v>75</v>
      </c>
      <c r="G16" s="14">
        <v>75</v>
      </c>
      <c r="H16" s="14">
        <v>75</v>
      </c>
      <c r="I16" s="14"/>
      <c r="J16" s="3">
        <f t="shared" si="0"/>
        <v>86</v>
      </c>
      <c r="K16" s="15">
        <f t="shared" si="1"/>
        <v>10.117647058823529</v>
      </c>
      <c r="L16" s="1">
        <v>67</v>
      </c>
      <c r="M16" s="2">
        <v>50</v>
      </c>
      <c r="N16" s="1">
        <v>75</v>
      </c>
      <c r="O16" s="1">
        <v>80</v>
      </c>
      <c r="P16" s="1">
        <v>85</v>
      </c>
      <c r="Q16" s="1">
        <v>85</v>
      </c>
      <c r="R16" s="1"/>
      <c r="S16" s="3">
        <f t="shared" si="3"/>
        <v>90.666666666666671</v>
      </c>
      <c r="T16" s="3">
        <f t="shared" si="2"/>
        <v>10.666666666666668</v>
      </c>
    </row>
    <row r="17" spans="1:20" ht="18.75">
      <c r="A17" s="47">
        <v>43</v>
      </c>
      <c r="B17" s="76" t="s">
        <v>66</v>
      </c>
      <c r="C17" s="14">
        <v>67</v>
      </c>
      <c r="D17" s="27">
        <v>75</v>
      </c>
      <c r="E17" s="14">
        <v>88</v>
      </c>
      <c r="F17" s="14">
        <v>90</v>
      </c>
      <c r="G17" s="14">
        <v>95</v>
      </c>
      <c r="H17" s="14">
        <v>95</v>
      </c>
      <c r="I17" s="14"/>
      <c r="J17" s="3">
        <f t="shared" si="0"/>
        <v>103.75</v>
      </c>
      <c r="K17" s="15">
        <f t="shared" si="1"/>
        <v>12.205882352941176</v>
      </c>
      <c r="L17" s="1">
        <v>74</v>
      </c>
      <c r="M17" s="2">
        <v>75</v>
      </c>
      <c r="N17" s="1">
        <v>70</v>
      </c>
      <c r="O17" s="1">
        <v>100</v>
      </c>
      <c r="P17" s="1">
        <v>100</v>
      </c>
      <c r="Q17" s="1">
        <v>100</v>
      </c>
      <c r="R17" s="1"/>
      <c r="S17" s="3">
        <f t="shared" si="3"/>
        <v>106.33333333333333</v>
      </c>
      <c r="T17" s="3">
        <f t="shared" si="2"/>
        <v>12.509803921568627</v>
      </c>
    </row>
    <row r="18" spans="1:20" ht="18.75">
      <c r="A18" s="47"/>
      <c r="B18" s="48"/>
      <c r="C18" s="14"/>
      <c r="D18" s="27"/>
      <c r="E18" s="14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2"/>
      <c r="N18" s="1"/>
      <c r="O18" s="1"/>
      <c r="P18" s="1"/>
      <c r="Q18" s="1"/>
      <c r="R18" s="1"/>
      <c r="S18" s="3">
        <f t="shared" si="3"/>
        <v>0</v>
      </c>
      <c r="T18" s="3">
        <f t="shared" si="2"/>
        <v>0</v>
      </c>
    </row>
    <row r="19" spans="1:20" ht="18.75">
      <c r="A19" s="47"/>
      <c r="B19" s="48"/>
      <c r="C19" s="14"/>
      <c r="D19" s="27"/>
      <c r="E19" s="14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2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 ht="18.75">
      <c r="A20" s="47"/>
      <c r="B20" s="48"/>
      <c r="C20" s="14"/>
      <c r="D20" s="27"/>
      <c r="E20" s="14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2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 ht="18.75">
      <c r="A21" s="47"/>
      <c r="B21" s="48"/>
      <c r="C21" s="14"/>
      <c r="D21" s="27"/>
      <c r="E21" s="14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2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 ht="18.75">
      <c r="A22" s="47"/>
      <c r="B22" s="48"/>
      <c r="C22" s="14"/>
      <c r="D22" s="27"/>
      <c r="E22" s="14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2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 ht="18.75">
      <c r="A23" s="47"/>
      <c r="B23" s="48"/>
      <c r="C23" s="14"/>
      <c r="D23" s="27"/>
      <c r="E23" s="14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2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 ht="18.75">
      <c r="A24" s="47"/>
      <c r="B24" s="48"/>
      <c r="C24" s="14"/>
      <c r="D24" s="27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"/>
      <c r="M24" s="2"/>
      <c r="N24" s="1"/>
      <c r="O24" s="1"/>
      <c r="P24" s="1"/>
      <c r="Q24" s="1"/>
      <c r="R24" s="1"/>
      <c r="S24" s="3">
        <f t="shared" si="3"/>
        <v>0</v>
      </c>
      <c r="T24" s="3">
        <f t="shared" ref="T24:T26" si="4">(S24*$C$2)/$C$4</f>
        <v>0</v>
      </c>
    </row>
    <row r="25" spans="1:20" ht="18.75">
      <c r="A25" s="47">
        <v>123</v>
      </c>
      <c r="B25" s="48" t="s">
        <v>70</v>
      </c>
      <c r="C25" s="14">
        <v>94</v>
      </c>
      <c r="D25" s="27">
        <v>100</v>
      </c>
      <c r="E25" s="14">
        <v>98</v>
      </c>
      <c r="F25" s="14">
        <v>100</v>
      </c>
      <c r="G25" s="14">
        <v>100</v>
      </c>
      <c r="H25" s="14">
        <v>100</v>
      </c>
      <c r="I25" s="14"/>
      <c r="J25" s="3">
        <f t="shared" si="0"/>
        <v>123</v>
      </c>
      <c r="K25" s="15">
        <f t="shared" si="1"/>
        <v>14.470588235294118</v>
      </c>
      <c r="L25" s="1">
        <v>100</v>
      </c>
      <c r="M25" s="2">
        <v>100</v>
      </c>
      <c r="N25" s="1">
        <v>100</v>
      </c>
      <c r="O25" s="1">
        <v>100</v>
      </c>
      <c r="P25" s="1"/>
      <c r="Q25" s="1">
        <v>100</v>
      </c>
      <c r="R25" s="1"/>
      <c r="S25" s="3">
        <f t="shared" si="3"/>
        <v>133.33333333333334</v>
      </c>
      <c r="T25" s="3">
        <f t="shared" si="4"/>
        <v>15.686274509803923</v>
      </c>
    </row>
    <row r="26" spans="1:20" ht="18.75">
      <c r="A26" s="47"/>
      <c r="B26" s="48"/>
      <c r="C26" s="14"/>
      <c r="D26" s="27"/>
      <c r="E26" s="14"/>
      <c r="F26" s="14"/>
      <c r="G26" s="14"/>
      <c r="H26" s="14"/>
      <c r="I26" s="14"/>
      <c r="J26" s="3">
        <f t="shared" si="0"/>
        <v>0</v>
      </c>
      <c r="K26" s="15">
        <f t="shared" si="1"/>
        <v>0</v>
      </c>
      <c r="L26" s="1"/>
      <c r="M26" s="2"/>
      <c r="N26" s="1"/>
      <c r="O26" s="1"/>
      <c r="P26" s="1"/>
      <c r="Q26" s="1"/>
      <c r="R26" s="1"/>
      <c r="S26" s="3">
        <f t="shared" si="3"/>
        <v>0</v>
      </c>
      <c r="T26" s="3">
        <f t="shared" si="4"/>
        <v>0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2" zoomScaleNormal="100" workbookViewId="0">
      <selection activeCell="Q18" sqref="Q18"/>
    </sheetView>
  </sheetViews>
  <sheetFormatPr defaultRowHeight="15"/>
  <cols>
    <col min="1" max="1" width="4.28515625" customWidth="1"/>
    <col min="2" max="2" width="22.7109375" customWidth="1"/>
    <col min="3" max="9" width="5.7109375" customWidth="1"/>
    <col min="10" max="10" width="7.5703125" customWidth="1"/>
    <col min="11" max="11" width="14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4">
      <c r="B1" t="s">
        <v>32</v>
      </c>
      <c r="C1" s="125" t="s">
        <v>3</v>
      </c>
      <c r="D1" s="125"/>
      <c r="E1" s="125"/>
    </row>
    <row r="2" spans="1:24">
      <c r="B2" t="s">
        <v>1</v>
      </c>
      <c r="C2" s="125">
        <v>5</v>
      </c>
      <c r="D2" s="125"/>
      <c r="E2" s="125"/>
    </row>
    <row r="3" spans="1:24">
      <c r="B3" t="s">
        <v>33</v>
      </c>
      <c r="C3" s="125">
        <v>4</v>
      </c>
      <c r="D3" s="125"/>
      <c r="E3" s="125"/>
    </row>
    <row r="4" spans="1:24">
      <c r="B4" t="s">
        <v>36</v>
      </c>
      <c r="C4" s="125">
        <v>34</v>
      </c>
      <c r="D4" s="125"/>
      <c r="E4" s="125"/>
      <c r="K4">
        <f>(C10+D10+E10+75+70+95)/6</f>
        <v>62</v>
      </c>
    </row>
    <row r="6" spans="1:24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29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4" ht="27.7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4" ht="18.75">
      <c r="A8" s="47">
        <v>31</v>
      </c>
      <c r="B8" s="73" t="s">
        <v>57</v>
      </c>
      <c r="C8" s="14">
        <v>92</v>
      </c>
      <c r="D8" s="27">
        <v>65</v>
      </c>
      <c r="E8" s="14">
        <v>100</v>
      </c>
      <c r="F8" s="14">
        <v>100</v>
      </c>
      <c r="G8" s="14">
        <v>100</v>
      </c>
      <c r="H8" s="14">
        <v>100</v>
      </c>
      <c r="I8" s="14"/>
      <c r="J8" s="3">
        <f>(C8+D8+E8+F8+G8+H8)/6</f>
        <v>92.833333333333329</v>
      </c>
      <c r="K8" s="15">
        <f t="shared" ref="K8:K26" si="0">(J8*$C$2)/$C$4</f>
        <v>13.651960784313724</v>
      </c>
      <c r="L8" s="17"/>
      <c r="M8" s="2"/>
      <c r="N8" s="1"/>
      <c r="O8" s="1"/>
      <c r="P8" s="1"/>
      <c r="Q8" s="1"/>
      <c r="R8" s="1"/>
      <c r="S8" s="3">
        <f>(L8+M8+N8+O8+P8+Q8+R8)/5</f>
        <v>0</v>
      </c>
      <c r="T8" s="3">
        <f>(S8*$C$2)/$C$4</f>
        <v>0</v>
      </c>
      <c r="X8">
        <f>L8+M8+N8+O8</f>
        <v>0</v>
      </c>
    </row>
    <row r="9" spans="1:24" ht="18.75">
      <c r="A9" s="47">
        <v>32</v>
      </c>
      <c r="B9" s="74" t="s">
        <v>58</v>
      </c>
      <c r="C9" s="14">
        <v>46</v>
      </c>
      <c r="D9" s="27">
        <v>35</v>
      </c>
      <c r="E9" s="14">
        <v>62</v>
      </c>
      <c r="F9" s="14">
        <v>75</v>
      </c>
      <c r="G9" s="14">
        <v>75</v>
      </c>
      <c r="H9" s="14">
        <v>80</v>
      </c>
      <c r="I9" s="14"/>
      <c r="J9" s="3">
        <f t="shared" ref="J9:J25" si="1">(C9+D9+E9+F9+G9+H9)/6</f>
        <v>62.166666666666664</v>
      </c>
      <c r="K9" s="15">
        <f t="shared" si="0"/>
        <v>9.1421568627450966</v>
      </c>
      <c r="L9" s="17">
        <v>66</v>
      </c>
      <c r="M9" s="2">
        <v>35</v>
      </c>
      <c r="N9" s="1">
        <v>46</v>
      </c>
      <c r="O9" s="1">
        <v>75</v>
      </c>
      <c r="P9" s="1">
        <v>60</v>
      </c>
      <c r="Q9" s="1">
        <v>60</v>
      </c>
      <c r="R9" s="1"/>
      <c r="S9" s="3">
        <f t="shared" ref="S9:S24" si="2">(L9+M9+N9+O9+P9+Q9+R9)/5</f>
        <v>68.400000000000006</v>
      </c>
      <c r="T9" s="3">
        <f t="shared" ref="T9:T23" si="3">(S9*$C$2)/$C$4</f>
        <v>10.058823529411764</v>
      </c>
      <c r="X9">
        <f>X8/4</f>
        <v>0</v>
      </c>
    </row>
    <row r="10" spans="1:24" ht="18.75">
      <c r="A10" s="47">
        <v>33</v>
      </c>
      <c r="B10" s="75" t="s">
        <v>59</v>
      </c>
      <c r="C10" s="14">
        <v>49</v>
      </c>
      <c r="D10" s="27">
        <v>25</v>
      </c>
      <c r="E10" s="14">
        <v>58</v>
      </c>
      <c r="F10" s="14">
        <v>70</v>
      </c>
      <c r="G10" s="14">
        <v>75</v>
      </c>
      <c r="H10" s="14">
        <v>75</v>
      </c>
      <c r="I10" s="14"/>
      <c r="J10" s="3">
        <f t="shared" si="1"/>
        <v>58.666666666666664</v>
      </c>
      <c r="K10" s="15">
        <f t="shared" si="0"/>
        <v>8.6274509803921564</v>
      </c>
      <c r="L10" s="17">
        <v>75</v>
      </c>
      <c r="M10" s="2">
        <v>40</v>
      </c>
      <c r="N10" s="1">
        <v>72</v>
      </c>
      <c r="O10" s="1">
        <v>85</v>
      </c>
      <c r="P10" s="1">
        <v>85</v>
      </c>
      <c r="Q10" s="1">
        <v>85</v>
      </c>
      <c r="R10" s="1">
        <v>95</v>
      </c>
      <c r="S10" s="3">
        <f t="shared" si="2"/>
        <v>107.4</v>
      </c>
      <c r="T10" s="3">
        <f t="shared" si="3"/>
        <v>15.794117647058824</v>
      </c>
    </row>
    <row r="11" spans="1:24" ht="18.75">
      <c r="A11" s="47">
        <v>34</v>
      </c>
      <c r="B11" s="73" t="s">
        <v>60</v>
      </c>
      <c r="C11" s="16">
        <v>45</v>
      </c>
      <c r="D11" s="27">
        <v>45</v>
      </c>
      <c r="E11" s="14">
        <v>66</v>
      </c>
      <c r="F11" s="14">
        <v>70</v>
      </c>
      <c r="G11" s="14">
        <v>75</v>
      </c>
      <c r="H11" s="14">
        <v>75</v>
      </c>
      <c r="I11" s="14"/>
      <c r="J11" s="3">
        <f t="shared" si="1"/>
        <v>62.666666666666664</v>
      </c>
      <c r="K11" s="15">
        <f t="shared" si="0"/>
        <v>9.2156862745098032</v>
      </c>
      <c r="L11" s="17">
        <v>45</v>
      </c>
      <c r="M11" s="2">
        <v>40</v>
      </c>
      <c r="N11" s="1">
        <v>38</v>
      </c>
      <c r="O11" s="1">
        <v>60</v>
      </c>
      <c r="P11" s="1">
        <v>60</v>
      </c>
      <c r="Q11" s="1">
        <v>55</v>
      </c>
      <c r="R11" s="1"/>
      <c r="S11" s="3">
        <f t="shared" si="2"/>
        <v>59.6</v>
      </c>
      <c r="T11" s="3">
        <f t="shared" si="3"/>
        <v>8.764705882352942</v>
      </c>
    </row>
    <row r="12" spans="1:24" ht="18.75">
      <c r="A12" s="47">
        <v>36</v>
      </c>
      <c r="B12" s="75" t="s">
        <v>61</v>
      </c>
      <c r="C12" s="16">
        <v>75</v>
      </c>
      <c r="D12" s="28">
        <v>50</v>
      </c>
      <c r="E12" s="14">
        <v>77</v>
      </c>
      <c r="F12" s="14">
        <v>90</v>
      </c>
      <c r="G12" s="14">
        <v>90</v>
      </c>
      <c r="H12" s="14">
        <v>90</v>
      </c>
      <c r="I12" s="14"/>
      <c r="J12" s="3">
        <f t="shared" si="1"/>
        <v>78.666666666666671</v>
      </c>
      <c r="K12" s="15">
        <f t="shared" si="0"/>
        <v>11.568627450980394</v>
      </c>
      <c r="L12" s="17">
        <v>74</v>
      </c>
      <c r="M12" s="2">
        <v>40</v>
      </c>
      <c r="N12" s="1">
        <v>85</v>
      </c>
      <c r="O12" s="1">
        <v>90</v>
      </c>
      <c r="P12" s="1">
        <v>100</v>
      </c>
      <c r="Q12" s="1">
        <v>100</v>
      </c>
      <c r="R12" s="1">
        <v>95</v>
      </c>
      <c r="S12" s="3">
        <f t="shared" si="2"/>
        <v>116.8</v>
      </c>
      <c r="T12" s="3">
        <f t="shared" si="3"/>
        <v>17.176470588235293</v>
      </c>
    </row>
    <row r="13" spans="1:24" ht="18.75">
      <c r="A13" s="47">
        <v>37</v>
      </c>
      <c r="B13" s="75" t="s">
        <v>62</v>
      </c>
      <c r="C13" s="16">
        <v>21</v>
      </c>
      <c r="D13" s="27">
        <v>25</v>
      </c>
      <c r="E13" s="14">
        <v>35</v>
      </c>
      <c r="F13" s="14">
        <v>50</v>
      </c>
      <c r="G13" s="14">
        <v>50</v>
      </c>
      <c r="H13" s="14">
        <v>50</v>
      </c>
      <c r="I13" s="14"/>
      <c r="J13" s="3">
        <f t="shared" si="1"/>
        <v>38.5</v>
      </c>
      <c r="K13" s="15">
        <f t="shared" si="0"/>
        <v>5.6617647058823533</v>
      </c>
      <c r="L13" s="17">
        <v>65</v>
      </c>
      <c r="M13" s="2">
        <v>30</v>
      </c>
      <c r="N13" s="1">
        <v>25</v>
      </c>
      <c r="O13" s="1">
        <v>70</v>
      </c>
      <c r="P13" s="1">
        <v>45</v>
      </c>
      <c r="Q13" s="1">
        <v>45</v>
      </c>
      <c r="R13" s="1"/>
      <c r="S13" s="3">
        <f t="shared" si="2"/>
        <v>56</v>
      </c>
      <c r="T13" s="3">
        <f t="shared" si="3"/>
        <v>8.235294117647058</v>
      </c>
    </row>
    <row r="14" spans="1:24" ht="18.75">
      <c r="A14" s="47">
        <v>38</v>
      </c>
      <c r="B14" s="75" t="s">
        <v>63</v>
      </c>
      <c r="C14" s="16">
        <v>14</v>
      </c>
      <c r="D14" s="27">
        <v>40</v>
      </c>
      <c r="E14" s="14">
        <v>54</v>
      </c>
      <c r="F14" s="14">
        <v>60</v>
      </c>
      <c r="G14" s="14">
        <v>60</v>
      </c>
      <c r="H14" s="85">
        <v>60</v>
      </c>
      <c r="J14" s="3">
        <f t="shared" si="1"/>
        <v>48</v>
      </c>
      <c r="K14" s="15">
        <f t="shared" si="0"/>
        <v>7.0588235294117645</v>
      </c>
      <c r="L14" s="17">
        <v>24</v>
      </c>
      <c r="M14" s="2">
        <v>50</v>
      </c>
      <c r="N14" s="1">
        <v>32</v>
      </c>
      <c r="O14" s="1">
        <v>45</v>
      </c>
      <c r="P14" s="1">
        <v>45</v>
      </c>
      <c r="Q14" s="1">
        <v>45</v>
      </c>
      <c r="R14" s="1">
        <v>60</v>
      </c>
      <c r="S14" s="3">
        <f t="shared" si="2"/>
        <v>60.2</v>
      </c>
      <c r="T14" s="3">
        <f t="shared" si="3"/>
        <v>8.8529411764705888</v>
      </c>
    </row>
    <row r="15" spans="1:24" ht="18.75">
      <c r="A15" s="47">
        <v>40</v>
      </c>
      <c r="B15" s="75" t="s">
        <v>64</v>
      </c>
      <c r="C15" s="14">
        <v>86</v>
      </c>
      <c r="D15" s="27">
        <v>55</v>
      </c>
      <c r="E15" s="14">
        <v>93</v>
      </c>
      <c r="F15" s="14">
        <v>95</v>
      </c>
      <c r="G15" s="14">
        <v>100</v>
      </c>
      <c r="H15" s="14">
        <v>100</v>
      </c>
      <c r="I15" s="14"/>
      <c r="J15" s="3">
        <f t="shared" si="1"/>
        <v>88.166666666666671</v>
      </c>
      <c r="K15" s="15">
        <f t="shared" si="0"/>
        <v>12.965686274509805</v>
      </c>
      <c r="L15" s="17">
        <v>70</v>
      </c>
      <c r="M15" s="2">
        <v>55</v>
      </c>
      <c r="N15" s="1">
        <v>90</v>
      </c>
      <c r="O15" s="1">
        <v>85</v>
      </c>
      <c r="P15" s="1">
        <v>100</v>
      </c>
      <c r="Q15" s="1">
        <v>100</v>
      </c>
      <c r="R15" s="1">
        <v>95</v>
      </c>
      <c r="S15" s="3">
        <f t="shared" si="2"/>
        <v>119</v>
      </c>
      <c r="T15" s="3">
        <f t="shared" si="3"/>
        <v>17.5</v>
      </c>
    </row>
    <row r="16" spans="1:24" ht="18.75">
      <c r="A16" s="47">
        <v>41</v>
      </c>
      <c r="B16" s="76" t="s">
        <v>65</v>
      </c>
      <c r="C16" s="14">
        <v>49</v>
      </c>
      <c r="D16" s="27">
        <v>30</v>
      </c>
      <c r="E16" s="14">
        <v>77</v>
      </c>
      <c r="F16" s="14">
        <v>75</v>
      </c>
      <c r="G16" s="14">
        <v>75</v>
      </c>
      <c r="H16" s="14">
        <v>75</v>
      </c>
      <c r="I16" s="14"/>
      <c r="J16" s="3">
        <f t="shared" si="1"/>
        <v>63.5</v>
      </c>
      <c r="K16" s="15">
        <f t="shared" si="0"/>
        <v>9.3382352941176467</v>
      </c>
      <c r="L16" s="1">
        <v>64</v>
      </c>
      <c r="M16" s="2">
        <v>35</v>
      </c>
      <c r="N16" s="1"/>
      <c r="O16" s="1"/>
      <c r="P16" s="1"/>
      <c r="Q16" s="1"/>
      <c r="R16" s="1"/>
      <c r="S16" s="3">
        <f t="shared" si="2"/>
        <v>19.8</v>
      </c>
      <c r="T16" s="3">
        <f t="shared" si="3"/>
        <v>2.9117647058823528</v>
      </c>
    </row>
    <row r="17" spans="1:20" ht="18.75">
      <c r="A17" s="47">
        <v>43</v>
      </c>
      <c r="B17" s="76" t="s">
        <v>66</v>
      </c>
      <c r="C17" s="14">
        <v>56</v>
      </c>
      <c r="D17" s="27">
        <v>65</v>
      </c>
      <c r="E17" s="14">
        <v>67</v>
      </c>
      <c r="F17" s="14">
        <v>85</v>
      </c>
      <c r="G17" s="14">
        <v>85</v>
      </c>
      <c r="H17" s="14">
        <v>85</v>
      </c>
      <c r="I17" s="14"/>
      <c r="J17" s="3">
        <f t="shared" si="1"/>
        <v>73.833333333333329</v>
      </c>
      <c r="K17" s="15">
        <f t="shared" si="0"/>
        <v>10.857843137254902</v>
      </c>
      <c r="L17" s="1">
        <v>75</v>
      </c>
      <c r="M17" s="2">
        <v>45</v>
      </c>
      <c r="N17" s="1">
        <v>70</v>
      </c>
      <c r="O17" s="1">
        <v>90</v>
      </c>
      <c r="P17" s="1">
        <v>90</v>
      </c>
      <c r="Q17" s="1">
        <v>90</v>
      </c>
      <c r="R17" s="1"/>
      <c r="S17" s="3">
        <f t="shared" si="2"/>
        <v>92</v>
      </c>
      <c r="T17" s="3">
        <f t="shared" si="3"/>
        <v>13.529411764705882</v>
      </c>
    </row>
    <row r="18" spans="1:20" ht="18.75">
      <c r="A18" s="47"/>
      <c r="B18" s="48"/>
      <c r="C18" s="14"/>
      <c r="D18" s="27"/>
      <c r="E18" s="14"/>
      <c r="F18" s="14"/>
      <c r="G18" s="14"/>
      <c r="H18" s="14"/>
      <c r="I18" s="14"/>
      <c r="J18" s="3">
        <f t="shared" si="1"/>
        <v>0</v>
      </c>
      <c r="K18" s="15">
        <f t="shared" si="0"/>
        <v>0</v>
      </c>
      <c r="L18" s="1"/>
      <c r="M18" s="2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</row>
    <row r="19" spans="1:20" ht="18.75">
      <c r="A19" s="47"/>
      <c r="B19" s="48"/>
      <c r="C19" s="14"/>
      <c r="D19" s="27"/>
      <c r="E19" s="14"/>
      <c r="F19" s="14"/>
      <c r="G19" s="14"/>
      <c r="H19" s="14"/>
      <c r="I19" s="14"/>
      <c r="J19" s="3">
        <f t="shared" si="1"/>
        <v>0</v>
      </c>
      <c r="K19" s="15">
        <f t="shared" si="0"/>
        <v>0</v>
      </c>
      <c r="L19" s="1"/>
      <c r="M19" s="2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0" ht="18.75">
      <c r="A20" s="47"/>
      <c r="B20" s="48"/>
      <c r="C20" s="14"/>
      <c r="D20" s="27"/>
      <c r="E20" s="14"/>
      <c r="F20" s="14"/>
      <c r="G20" s="14"/>
      <c r="H20" s="14"/>
      <c r="I20" s="14"/>
      <c r="J20" s="3">
        <f t="shared" si="1"/>
        <v>0</v>
      </c>
      <c r="K20" s="15">
        <f t="shared" si="0"/>
        <v>0</v>
      </c>
      <c r="L20" s="1"/>
      <c r="M20" s="2"/>
      <c r="N20" s="1"/>
      <c r="O20" s="1"/>
      <c r="P20" s="1"/>
      <c r="Q20" s="1"/>
      <c r="R20" s="1"/>
      <c r="S20" s="3">
        <f t="shared" si="2"/>
        <v>0</v>
      </c>
      <c r="T20" s="3">
        <f t="shared" si="3"/>
        <v>0</v>
      </c>
    </row>
    <row r="21" spans="1:20" ht="18.75">
      <c r="A21" s="47"/>
      <c r="B21" s="48"/>
      <c r="C21" s="14"/>
      <c r="D21" s="27"/>
      <c r="E21" s="14"/>
      <c r="F21" s="14"/>
      <c r="G21" s="14"/>
      <c r="H21" s="14"/>
      <c r="I21" s="14"/>
      <c r="J21" s="3">
        <f t="shared" si="1"/>
        <v>0</v>
      </c>
      <c r="K21" s="15">
        <f t="shared" si="0"/>
        <v>0</v>
      </c>
      <c r="L21" s="1"/>
      <c r="M21" s="2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0" ht="18.75">
      <c r="A22" s="47"/>
      <c r="B22" s="48"/>
      <c r="C22" s="14"/>
      <c r="D22" s="27"/>
      <c r="E22" s="14"/>
      <c r="F22" s="14"/>
      <c r="G22" s="14"/>
      <c r="H22" s="14"/>
      <c r="I22" s="14"/>
      <c r="J22" s="3">
        <f t="shared" si="1"/>
        <v>0</v>
      </c>
      <c r="K22" s="15">
        <f t="shared" si="0"/>
        <v>0</v>
      </c>
      <c r="L22" s="1"/>
      <c r="M22" s="2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0" ht="18.75">
      <c r="A23" s="47"/>
      <c r="B23" s="48"/>
      <c r="C23" s="14"/>
      <c r="D23" s="27"/>
      <c r="E23" s="14"/>
      <c r="F23" s="14"/>
      <c r="G23" s="14"/>
      <c r="H23" s="14"/>
      <c r="I23" s="14"/>
      <c r="J23" s="3">
        <f t="shared" si="1"/>
        <v>0</v>
      </c>
      <c r="K23" s="15">
        <f t="shared" si="0"/>
        <v>0</v>
      </c>
      <c r="L23" s="1"/>
      <c r="M23" s="2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0" ht="18.75">
      <c r="A24" s="47"/>
      <c r="B24" s="48"/>
      <c r="C24" s="14"/>
      <c r="D24" s="27"/>
      <c r="E24" s="14"/>
      <c r="F24" s="14"/>
      <c r="G24" s="14"/>
      <c r="H24" s="14"/>
      <c r="I24" s="14"/>
      <c r="J24" s="3">
        <f t="shared" si="1"/>
        <v>0</v>
      </c>
      <c r="K24" s="15">
        <f t="shared" si="0"/>
        <v>0</v>
      </c>
      <c r="L24" s="1"/>
      <c r="M24" s="2"/>
      <c r="N24" s="1"/>
      <c r="O24" s="1"/>
      <c r="P24" s="1"/>
      <c r="Q24" s="1"/>
      <c r="R24" s="1"/>
      <c r="S24" s="3">
        <f t="shared" si="2"/>
        <v>0</v>
      </c>
      <c r="T24" s="3">
        <f t="shared" ref="T24:T26" si="4">(S24*$C$2)/$C$4</f>
        <v>0</v>
      </c>
    </row>
    <row r="25" spans="1:20" ht="18.75">
      <c r="A25" s="47">
        <v>123</v>
      </c>
      <c r="B25" s="48" t="s">
        <v>70</v>
      </c>
      <c r="C25" s="14">
        <v>100</v>
      </c>
      <c r="D25" s="27">
        <v>100</v>
      </c>
      <c r="E25" s="14">
        <v>100</v>
      </c>
      <c r="F25" s="14">
        <v>100</v>
      </c>
      <c r="G25" s="14">
        <v>100</v>
      </c>
      <c r="H25" s="14">
        <v>100</v>
      </c>
      <c r="I25" s="14"/>
      <c r="J25" s="3">
        <f t="shared" si="1"/>
        <v>100</v>
      </c>
      <c r="K25" s="15">
        <f t="shared" si="0"/>
        <v>14.705882352941176</v>
      </c>
      <c r="L25" s="1">
        <v>100</v>
      </c>
      <c r="M25" s="2">
        <v>100</v>
      </c>
      <c r="N25" s="1">
        <v>75</v>
      </c>
      <c r="O25" s="1">
        <v>100</v>
      </c>
      <c r="P25" s="1">
        <v>100</v>
      </c>
      <c r="Q25" s="1">
        <v>100</v>
      </c>
      <c r="R25" s="1"/>
      <c r="S25" s="3">
        <f>(L25+M25+N25+O25+P25+Q25+R25)/6</f>
        <v>95.833333333333329</v>
      </c>
      <c r="T25" s="3">
        <f t="shared" si="4"/>
        <v>14.09313725490196</v>
      </c>
    </row>
    <row r="26" spans="1:20" ht="18.75">
      <c r="A26" s="47"/>
      <c r="B26" s="48"/>
      <c r="C26" s="14"/>
      <c r="D26" s="27"/>
      <c r="E26" s="14"/>
      <c r="F26" s="14"/>
      <c r="G26" s="14"/>
      <c r="H26" s="14"/>
      <c r="I26" s="14"/>
      <c r="J26" s="3">
        <f t="shared" ref="J26" si="5">(C26+D26+E26+F26+G26+I26)/5</f>
        <v>0</v>
      </c>
      <c r="K26" s="15">
        <f t="shared" si="0"/>
        <v>0</v>
      </c>
      <c r="L26" s="1"/>
      <c r="M26" s="2"/>
      <c r="N26" s="1"/>
      <c r="O26" s="1"/>
      <c r="P26" s="1"/>
      <c r="Q26" s="1"/>
      <c r="R26" s="1"/>
      <c r="S26" s="3">
        <f>(L26+M26+N26+O26+P26+R26)/6</f>
        <v>0</v>
      </c>
      <c r="T26" s="3">
        <f t="shared" si="4"/>
        <v>0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7" zoomScaleNormal="100" workbookViewId="0">
      <selection activeCell="Q18" sqref="Q18"/>
    </sheetView>
  </sheetViews>
  <sheetFormatPr defaultRowHeight="15"/>
  <cols>
    <col min="1" max="1" width="4.85546875" customWidth="1"/>
    <col min="2" max="2" width="22.140625" customWidth="1"/>
    <col min="3" max="9" width="5.7109375" customWidth="1"/>
    <col min="10" max="10" width="7.5703125" customWidth="1"/>
    <col min="11" max="11" width="9.8554687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0</v>
      </c>
      <c r="D1" s="125"/>
      <c r="E1" s="125"/>
    </row>
    <row r="2" spans="1:20">
      <c r="B2" t="s">
        <v>1</v>
      </c>
      <c r="C2" s="125">
        <v>5</v>
      </c>
      <c r="D2" s="125"/>
      <c r="E2" s="125"/>
    </row>
    <row r="3" spans="1:20">
      <c r="B3" t="s">
        <v>33</v>
      </c>
      <c r="C3" s="125">
        <v>4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30.7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 ht="18.75">
      <c r="A8" s="47">
        <v>31</v>
      </c>
      <c r="B8" s="73" t="s">
        <v>57</v>
      </c>
      <c r="C8" s="14">
        <v>98</v>
      </c>
      <c r="D8" s="27">
        <v>55</v>
      </c>
      <c r="E8" s="14">
        <v>100</v>
      </c>
      <c r="F8" s="14">
        <v>100</v>
      </c>
      <c r="G8" s="14">
        <v>100</v>
      </c>
      <c r="H8" s="14">
        <v>100</v>
      </c>
      <c r="I8" s="14"/>
      <c r="J8" s="3">
        <f>(C8+D8+E8+F8+G8+H8)/6</f>
        <v>92.166666666666671</v>
      </c>
      <c r="K8" s="15">
        <f>(J8*$C$2)/$C$4</f>
        <v>13.553921568627452</v>
      </c>
      <c r="L8" s="17"/>
      <c r="M8" s="2"/>
      <c r="N8" s="1"/>
      <c r="O8" s="1"/>
      <c r="P8" s="1"/>
      <c r="Q8" s="1"/>
      <c r="R8" s="1"/>
      <c r="S8" s="3">
        <f>(L8+M8+N8+O8+P8+Q8+R8)/6</f>
        <v>0</v>
      </c>
      <c r="T8" s="3">
        <f>(S8*$C$2)/$C$4</f>
        <v>0</v>
      </c>
    </row>
    <row r="9" spans="1:20" ht="18.75">
      <c r="A9" s="47">
        <v>32</v>
      </c>
      <c r="B9" s="74" t="s">
        <v>58</v>
      </c>
      <c r="C9" s="14">
        <v>60</v>
      </c>
      <c r="D9" s="28">
        <v>75</v>
      </c>
      <c r="E9" s="14">
        <v>65</v>
      </c>
      <c r="F9" s="14">
        <v>75</v>
      </c>
      <c r="G9" s="14">
        <v>75</v>
      </c>
      <c r="H9" s="14">
        <v>70</v>
      </c>
      <c r="I9" s="14"/>
      <c r="J9" s="3">
        <f t="shared" ref="J9:J25" si="0">(C9+D9+E9+F9+G9+H9)/6</f>
        <v>70</v>
      </c>
      <c r="K9" s="15">
        <f t="shared" ref="K9:K23" si="1">(J9*$C$2)/$C$4</f>
        <v>10.294117647058824</v>
      </c>
      <c r="L9" s="17">
        <v>60</v>
      </c>
      <c r="M9" s="2">
        <v>70</v>
      </c>
      <c r="N9" s="1">
        <v>83</v>
      </c>
      <c r="O9" s="1">
        <v>75</v>
      </c>
      <c r="P9" s="1">
        <v>75</v>
      </c>
      <c r="Q9" s="1">
        <v>80</v>
      </c>
      <c r="R9" s="1"/>
      <c r="S9" s="3">
        <f t="shared" ref="S9:S24" si="2">(L9+M9+N9+O9+P9+Q9+R9)/6</f>
        <v>73.833333333333329</v>
      </c>
      <c r="T9" s="3">
        <f t="shared" ref="T9:T23" si="3">(S9*$C$2)/$C$4</f>
        <v>10.857843137254902</v>
      </c>
    </row>
    <row r="10" spans="1:20" ht="18.75">
      <c r="A10" s="47">
        <v>33</v>
      </c>
      <c r="B10" s="75" t="s">
        <v>59</v>
      </c>
      <c r="C10" s="14">
        <v>80</v>
      </c>
      <c r="D10" s="28">
        <v>60</v>
      </c>
      <c r="E10" s="14">
        <v>85</v>
      </c>
      <c r="F10" s="14">
        <v>85</v>
      </c>
      <c r="G10" s="14">
        <v>90</v>
      </c>
      <c r="H10" s="14">
        <v>85</v>
      </c>
      <c r="I10" s="14"/>
      <c r="J10" s="3">
        <f t="shared" si="0"/>
        <v>80.833333333333329</v>
      </c>
      <c r="K10" s="15">
        <f t="shared" si="1"/>
        <v>11.887254901960784</v>
      </c>
      <c r="L10" s="17">
        <v>85</v>
      </c>
      <c r="M10" s="2">
        <v>95</v>
      </c>
      <c r="N10" s="1">
        <v>97</v>
      </c>
      <c r="O10" s="1">
        <v>100</v>
      </c>
      <c r="P10" s="1">
        <v>100</v>
      </c>
      <c r="Q10" s="1">
        <v>100</v>
      </c>
      <c r="R10" s="1"/>
      <c r="S10" s="3">
        <f t="shared" si="2"/>
        <v>96.166666666666671</v>
      </c>
      <c r="T10" s="3">
        <f t="shared" si="3"/>
        <v>14.142156862745098</v>
      </c>
    </row>
    <row r="11" spans="1:20" ht="18.75">
      <c r="A11" s="47">
        <v>34</v>
      </c>
      <c r="B11" s="73" t="s">
        <v>60</v>
      </c>
      <c r="C11" s="16">
        <v>85</v>
      </c>
      <c r="D11" s="28">
        <v>55</v>
      </c>
      <c r="E11" s="14">
        <v>80</v>
      </c>
      <c r="F11" s="14">
        <v>75</v>
      </c>
      <c r="G11" s="14">
        <v>85</v>
      </c>
      <c r="H11" s="14">
        <v>80</v>
      </c>
      <c r="I11" s="14"/>
      <c r="J11" s="3">
        <f t="shared" si="0"/>
        <v>76.666666666666671</v>
      </c>
      <c r="K11" s="15">
        <f t="shared" si="1"/>
        <v>11.274509803921569</v>
      </c>
      <c r="L11" s="17">
        <v>76</v>
      </c>
      <c r="M11" s="2">
        <v>80</v>
      </c>
      <c r="N11" s="1">
        <v>85</v>
      </c>
      <c r="O11" s="1">
        <v>85</v>
      </c>
      <c r="P11" s="1">
        <v>85</v>
      </c>
      <c r="Q11" s="1">
        <v>85</v>
      </c>
      <c r="R11" s="1"/>
      <c r="S11" s="3">
        <f t="shared" si="2"/>
        <v>82.666666666666671</v>
      </c>
      <c r="T11" s="3">
        <f t="shared" si="3"/>
        <v>12.15686274509804</v>
      </c>
    </row>
    <row r="12" spans="1:20" ht="18.75">
      <c r="A12" s="47">
        <v>36</v>
      </c>
      <c r="B12" s="75" t="s">
        <v>61</v>
      </c>
      <c r="C12" s="16">
        <v>90</v>
      </c>
      <c r="D12" s="28">
        <v>60</v>
      </c>
      <c r="E12" s="14">
        <v>95</v>
      </c>
      <c r="F12" s="14">
        <v>100</v>
      </c>
      <c r="G12" s="14">
        <v>100</v>
      </c>
      <c r="H12" s="14">
        <v>100</v>
      </c>
      <c r="I12" s="14"/>
      <c r="J12" s="3">
        <f t="shared" si="0"/>
        <v>90.833333333333329</v>
      </c>
      <c r="K12" s="15">
        <f t="shared" si="1"/>
        <v>13.357843137254902</v>
      </c>
      <c r="L12" s="17">
        <v>95</v>
      </c>
      <c r="M12" s="2">
        <v>85</v>
      </c>
      <c r="N12" s="1">
        <v>92</v>
      </c>
      <c r="O12" s="1">
        <v>100</v>
      </c>
      <c r="P12" s="1">
        <v>100</v>
      </c>
      <c r="Q12" s="1">
        <v>100</v>
      </c>
      <c r="R12" s="1"/>
      <c r="S12" s="3">
        <f t="shared" si="2"/>
        <v>95.333333333333329</v>
      </c>
      <c r="T12" s="3">
        <f t="shared" si="3"/>
        <v>14.019607843137253</v>
      </c>
    </row>
    <row r="13" spans="1:20" ht="18.75">
      <c r="A13" s="47">
        <v>37</v>
      </c>
      <c r="B13" s="75" t="s">
        <v>62</v>
      </c>
      <c r="C13" s="16">
        <v>50</v>
      </c>
      <c r="D13" s="28">
        <v>55</v>
      </c>
      <c r="E13" s="14">
        <v>60</v>
      </c>
      <c r="F13" s="14">
        <v>55</v>
      </c>
      <c r="G13" s="14">
        <v>60</v>
      </c>
      <c r="H13" s="14">
        <v>55</v>
      </c>
      <c r="I13" s="14"/>
      <c r="J13" s="3">
        <f t="shared" si="0"/>
        <v>55.833333333333336</v>
      </c>
      <c r="K13" s="15">
        <f t="shared" si="1"/>
        <v>8.2107843137254903</v>
      </c>
      <c r="L13" s="17">
        <v>55</v>
      </c>
      <c r="M13" s="2">
        <v>45</v>
      </c>
      <c r="N13" s="1">
        <v>55</v>
      </c>
      <c r="O13" s="1">
        <v>60</v>
      </c>
      <c r="P13" s="1">
        <v>60</v>
      </c>
      <c r="Q13" s="1">
        <v>60</v>
      </c>
      <c r="R13" s="1"/>
      <c r="S13" s="3">
        <f t="shared" si="2"/>
        <v>55.833333333333336</v>
      </c>
      <c r="T13" s="3">
        <f t="shared" si="3"/>
        <v>8.2107843137254903</v>
      </c>
    </row>
    <row r="14" spans="1:20" ht="18.75">
      <c r="A14" s="47">
        <v>38</v>
      </c>
      <c r="B14" s="75" t="s">
        <v>63</v>
      </c>
      <c r="C14" s="16">
        <v>49</v>
      </c>
      <c r="D14" s="28">
        <v>25</v>
      </c>
      <c r="E14" s="14">
        <v>50</v>
      </c>
      <c r="F14" s="14">
        <v>55</v>
      </c>
      <c r="G14" s="14">
        <v>60</v>
      </c>
      <c r="H14" s="14">
        <v>55</v>
      </c>
      <c r="I14" s="14"/>
      <c r="J14" s="3">
        <f t="shared" si="0"/>
        <v>49</v>
      </c>
      <c r="K14" s="15">
        <f t="shared" si="1"/>
        <v>7.2058823529411766</v>
      </c>
      <c r="L14" s="17">
        <v>46</v>
      </c>
      <c r="M14" s="2">
        <v>35</v>
      </c>
      <c r="N14" s="1">
        <v>52</v>
      </c>
      <c r="O14" s="1">
        <v>55</v>
      </c>
      <c r="P14" s="1">
        <v>55</v>
      </c>
      <c r="Q14" s="1">
        <v>55</v>
      </c>
      <c r="R14" s="1"/>
      <c r="S14" s="3">
        <f t="shared" si="2"/>
        <v>49.666666666666664</v>
      </c>
      <c r="T14" s="3">
        <f t="shared" si="3"/>
        <v>7.3039215686274508</v>
      </c>
    </row>
    <row r="15" spans="1:20" ht="18.75">
      <c r="A15" s="47">
        <v>40</v>
      </c>
      <c r="B15" s="75" t="s">
        <v>64</v>
      </c>
      <c r="C15" s="14">
        <v>96</v>
      </c>
      <c r="D15" s="28">
        <v>75</v>
      </c>
      <c r="E15" s="14">
        <v>90</v>
      </c>
      <c r="F15" s="14">
        <v>100</v>
      </c>
      <c r="G15" s="14">
        <v>100</v>
      </c>
      <c r="H15" s="14">
        <v>100</v>
      </c>
      <c r="I15" s="14"/>
      <c r="J15" s="3">
        <f t="shared" si="0"/>
        <v>93.5</v>
      </c>
      <c r="K15" s="15">
        <f t="shared" si="1"/>
        <v>13.75</v>
      </c>
      <c r="L15" s="17">
        <v>100</v>
      </c>
      <c r="M15" s="2">
        <v>80</v>
      </c>
      <c r="N15" s="1">
        <v>95</v>
      </c>
      <c r="O15" s="1">
        <v>100</v>
      </c>
      <c r="P15" s="1">
        <v>100</v>
      </c>
      <c r="Q15" s="1">
        <v>100</v>
      </c>
      <c r="R15" s="1"/>
      <c r="S15" s="3">
        <f t="shared" si="2"/>
        <v>95.833333333333329</v>
      </c>
      <c r="T15" s="3">
        <f t="shared" si="3"/>
        <v>14.09313725490196</v>
      </c>
    </row>
    <row r="16" spans="1:20" ht="18.75">
      <c r="A16" s="47">
        <v>41</v>
      </c>
      <c r="B16" s="76" t="s">
        <v>65</v>
      </c>
      <c r="C16" s="14">
        <v>70</v>
      </c>
      <c r="D16" s="28">
        <v>40</v>
      </c>
      <c r="E16" s="14">
        <v>70</v>
      </c>
      <c r="F16" s="14">
        <v>65</v>
      </c>
      <c r="G16" s="14">
        <v>70</v>
      </c>
      <c r="H16" s="14">
        <v>65</v>
      </c>
      <c r="I16" s="14"/>
      <c r="J16" s="3">
        <f t="shared" si="0"/>
        <v>63.333333333333336</v>
      </c>
      <c r="K16" s="15">
        <f t="shared" si="1"/>
        <v>9.3137254901960791</v>
      </c>
      <c r="L16" s="1">
        <v>58</v>
      </c>
      <c r="M16" s="2">
        <v>55</v>
      </c>
      <c r="N16" s="1">
        <v>60</v>
      </c>
      <c r="O16" s="1">
        <v>60</v>
      </c>
      <c r="P16" s="1">
        <v>60</v>
      </c>
      <c r="Q16" s="1">
        <v>60</v>
      </c>
      <c r="R16" s="1"/>
      <c r="S16" s="3">
        <f t="shared" si="2"/>
        <v>58.833333333333336</v>
      </c>
      <c r="T16" s="3">
        <f t="shared" si="3"/>
        <v>8.6519607843137258</v>
      </c>
    </row>
    <row r="17" spans="1:20" ht="18.75">
      <c r="A17" s="47">
        <v>43</v>
      </c>
      <c r="B17" s="76" t="s">
        <v>66</v>
      </c>
      <c r="C17" s="14">
        <v>82</v>
      </c>
      <c r="D17" s="28">
        <v>35</v>
      </c>
      <c r="E17" s="14">
        <v>80</v>
      </c>
      <c r="F17" s="14">
        <v>85</v>
      </c>
      <c r="G17" s="14">
        <v>80</v>
      </c>
      <c r="H17" s="14">
        <v>85</v>
      </c>
      <c r="I17" s="14"/>
      <c r="J17" s="3">
        <f t="shared" si="0"/>
        <v>74.5</v>
      </c>
      <c r="K17" s="15">
        <f t="shared" si="1"/>
        <v>10.955882352941176</v>
      </c>
      <c r="L17" s="1">
        <v>92</v>
      </c>
      <c r="M17" s="2">
        <v>70</v>
      </c>
      <c r="N17" s="1">
        <v>73</v>
      </c>
      <c r="O17" s="1">
        <v>90</v>
      </c>
      <c r="P17" s="1">
        <v>90</v>
      </c>
      <c r="Q17" s="1">
        <v>90</v>
      </c>
      <c r="R17" s="1">
        <v>95</v>
      </c>
      <c r="S17" s="3">
        <f t="shared" si="2"/>
        <v>100</v>
      </c>
      <c r="T17" s="3">
        <f t="shared" si="3"/>
        <v>14.705882352941176</v>
      </c>
    </row>
    <row r="18" spans="1:20" ht="18.75">
      <c r="A18" s="47"/>
      <c r="B18" s="48"/>
      <c r="C18" s="14"/>
      <c r="D18" s="28"/>
      <c r="E18" s="14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2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</row>
    <row r="19" spans="1:20" ht="18.75">
      <c r="A19" s="47"/>
      <c r="B19" s="48"/>
      <c r="C19" s="14"/>
      <c r="D19" s="28"/>
      <c r="E19" s="14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2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0" ht="18.75">
      <c r="A20" s="47"/>
      <c r="B20" s="48"/>
      <c r="C20" s="14"/>
      <c r="D20" s="28"/>
      <c r="E20" s="14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2"/>
      <c r="N20" s="1"/>
      <c r="O20" s="1"/>
      <c r="P20" s="1"/>
      <c r="Q20" s="1"/>
      <c r="R20" s="1"/>
      <c r="S20" s="3">
        <f t="shared" si="2"/>
        <v>0</v>
      </c>
      <c r="T20" s="3">
        <f t="shared" si="3"/>
        <v>0</v>
      </c>
    </row>
    <row r="21" spans="1:20" ht="18.75">
      <c r="A21" s="47"/>
      <c r="B21" s="48"/>
      <c r="C21" s="14"/>
      <c r="D21" s="28"/>
      <c r="E21" s="14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2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0" ht="18.75">
      <c r="A22" s="47"/>
      <c r="B22" s="48"/>
      <c r="C22" s="14"/>
      <c r="D22" s="28"/>
      <c r="E22" s="14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2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0" ht="18.75">
      <c r="A23" s="47"/>
      <c r="B23" s="48"/>
      <c r="C23" s="14"/>
      <c r="D23" s="28"/>
      <c r="E23" s="14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2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0" ht="18.75">
      <c r="A24" s="47"/>
      <c r="B24" s="48"/>
      <c r="C24" s="14"/>
      <c r="D24" s="28"/>
      <c r="E24" s="14"/>
      <c r="F24" s="14"/>
      <c r="G24" s="14"/>
      <c r="H24" s="14"/>
      <c r="I24" s="14"/>
      <c r="J24" s="3">
        <f t="shared" si="0"/>
        <v>0</v>
      </c>
      <c r="K24" s="15">
        <f t="shared" ref="K24:K26" si="4">(J24*$C$2)/$C$4</f>
        <v>0</v>
      </c>
      <c r="L24" s="1"/>
      <c r="M24" s="2"/>
      <c r="N24" s="1"/>
      <c r="O24" s="1"/>
      <c r="P24" s="1"/>
      <c r="Q24" s="1"/>
      <c r="R24" s="1"/>
      <c r="S24" s="3">
        <f t="shared" si="2"/>
        <v>0</v>
      </c>
      <c r="T24" s="3">
        <f t="shared" ref="T24:T26" si="5">(S24*$C$2)/$C$4</f>
        <v>0</v>
      </c>
    </row>
    <row r="25" spans="1:20" ht="18.75">
      <c r="A25" s="47">
        <v>123</v>
      </c>
      <c r="B25" s="48" t="s">
        <v>70</v>
      </c>
      <c r="C25" s="14">
        <v>100</v>
      </c>
      <c r="D25" s="28">
        <v>95</v>
      </c>
      <c r="E25" s="14">
        <v>90</v>
      </c>
      <c r="F25" s="14">
        <v>100</v>
      </c>
      <c r="G25" s="14">
        <v>100</v>
      </c>
      <c r="H25" s="14">
        <v>100</v>
      </c>
      <c r="I25" s="14"/>
      <c r="J25" s="3">
        <f t="shared" si="0"/>
        <v>97.5</v>
      </c>
      <c r="K25" s="15">
        <f t="shared" si="4"/>
        <v>14.338235294117647</v>
      </c>
      <c r="L25" s="1">
        <v>91</v>
      </c>
      <c r="M25" s="2">
        <v>100</v>
      </c>
      <c r="N25" s="1">
        <v>96</v>
      </c>
      <c r="O25" s="1">
        <v>100</v>
      </c>
      <c r="P25" s="1">
        <v>100</v>
      </c>
      <c r="Q25" s="1">
        <v>100</v>
      </c>
      <c r="R25" s="1">
        <v>85</v>
      </c>
      <c r="S25" s="3">
        <f>(L25+M25+N25+O25+P25+Q25+R25)/7</f>
        <v>96</v>
      </c>
      <c r="T25" s="3">
        <f t="shared" si="5"/>
        <v>14.117647058823529</v>
      </c>
    </row>
    <row r="26" spans="1:20" ht="18.75">
      <c r="A26" s="47"/>
      <c r="B26" s="48"/>
      <c r="C26" s="14"/>
      <c r="D26" s="28"/>
      <c r="E26" s="14"/>
      <c r="F26" s="14"/>
      <c r="G26" s="14"/>
      <c r="H26" s="14"/>
      <c r="I26" s="14"/>
      <c r="J26" s="3">
        <f t="shared" ref="J26" si="6">(C26+D26+E26+F26+G26+I26)/6</f>
        <v>0</v>
      </c>
      <c r="K26" s="15">
        <f t="shared" si="4"/>
        <v>0</v>
      </c>
      <c r="L26" s="1"/>
      <c r="M26" s="2"/>
      <c r="N26" s="1"/>
      <c r="O26" s="1"/>
      <c r="P26" s="1"/>
      <c r="Q26" s="1"/>
      <c r="R26" s="1"/>
      <c r="S26" s="3">
        <f t="shared" ref="S26" si="7">(L26+M26+N26+O26+P26+R26)/5</f>
        <v>0</v>
      </c>
      <c r="T26" s="3">
        <f t="shared" si="5"/>
        <v>0</v>
      </c>
    </row>
  </sheetData>
  <mergeCells count="11">
    <mergeCell ref="L6:R6"/>
    <mergeCell ref="S6:S7"/>
    <mergeCell ref="T6:T7"/>
    <mergeCell ref="B6:B7"/>
    <mergeCell ref="J6:J7"/>
    <mergeCell ref="C1:E1"/>
    <mergeCell ref="C2:E2"/>
    <mergeCell ref="C3:E3"/>
    <mergeCell ref="C4:E4"/>
    <mergeCell ref="K6:K7"/>
    <mergeCell ref="C6:I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Normal="100" workbookViewId="0">
      <selection activeCell="U18" sqref="U18"/>
    </sheetView>
  </sheetViews>
  <sheetFormatPr defaultRowHeight="15"/>
  <cols>
    <col min="1" max="1" width="14.140625" customWidth="1"/>
    <col min="2" max="3" width="5.7109375" customWidth="1"/>
    <col min="4" max="10" width="4.7109375" customWidth="1"/>
    <col min="11" max="11" width="5.28515625" customWidth="1"/>
    <col min="12" max="12" width="6.28515625" customWidth="1"/>
    <col min="13" max="13" width="11.85546875" customWidth="1"/>
    <col min="14" max="20" width="4.7109375" customWidth="1"/>
    <col min="21" max="21" width="5" customWidth="1"/>
    <col min="22" max="22" width="6.5703125" customWidth="1"/>
    <col min="23" max="23" width="11.42578125" customWidth="1"/>
    <col min="24" max="24" width="5.7109375" customWidth="1"/>
    <col min="25" max="25" width="16.42578125" customWidth="1"/>
    <col min="26" max="31" width="5.7109375" customWidth="1"/>
  </cols>
  <sheetData>
    <row r="1" spans="1:25">
      <c r="A1" s="20" t="s">
        <v>31</v>
      </c>
      <c r="B1" s="113" t="str">
        <f>VLOOKUP($A$2,agırlık!$A$3:$F$30,2,0)</f>
        <v>EMİNE AKKUŞ</v>
      </c>
      <c r="C1" s="113"/>
      <c r="D1" s="113"/>
      <c r="E1" s="113"/>
      <c r="F1" s="113"/>
      <c r="G1" s="113"/>
      <c r="H1" s="113"/>
      <c r="I1" s="83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ht="10.5" customHeight="1">
      <c r="A2" s="31">
        <v>33</v>
      </c>
      <c r="B2" s="31" t="s">
        <v>40</v>
      </c>
      <c r="C2" s="32" t="s">
        <v>51</v>
      </c>
      <c r="D2" s="33"/>
      <c r="E2" s="33"/>
      <c r="F2" s="33"/>
      <c r="G2" s="20"/>
      <c r="H2" s="20"/>
      <c r="I2" s="20"/>
      <c r="J2" s="20"/>
      <c r="K2" s="6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5" ht="24" customHeight="1">
      <c r="A3" s="114" t="s">
        <v>16</v>
      </c>
      <c r="B3" s="110" t="s">
        <v>1</v>
      </c>
      <c r="C3" s="110" t="s">
        <v>2</v>
      </c>
      <c r="D3" s="116" t="s">
        <v>24</v>
      </c>
      <c r="E3" s="117"/>
      <c r="F3" s="117"/>
      <c r="G3" s="117"/>
      <c r="H3" s="117"/>
      <c r="I3" s="117"/>
      <c r="J3" s="118"/>
      <c r="K3" s="102" t="s">
        <v>44</v>
      </c>
      <c r="L3" s="110" t="s">
        <v>39</v>
      </c>
      <c r="M3" s="101" t="s">
        <v>15</v>
      </c>
      <c r="N3" s="112" t="s">
        <v>24</v>
      </c>
      <c r="O3" s="112"/>
      <c r="P3" s="112"/>
      <c r="Q3" s="112"/>
      <c r="R3" s="112"/>
      <c r="S3" s="112"/>
      <c r="T3" s="112"/>
      <c r="U3" s="102" t="s">
        <v>44</v>
      </c>
      <c r="V3" s="110" t="s">
        <v>39</v>
      </c>
      <c r="W3" s="101" t="s">
        <v>15</v>
      </c>
      <c r="Y3" s="119" t="s">
        <v>52</v>
      </c>
    </row>
    <row r="4" spans="1:25" ht="36.75" customHeight="1">
      <c r="A4" s="115"/>
      <c r="B4" s="111"/>
      <c r="C4" s="111"/>
      <c r="D4" s="38" t="s">
        <v>10</v>
      </c>
      <c r="E4" s="38" t="s">
        <v>11</v>
      </c>
      <c r="F4" s="38" t="s">
        <v>12</v>
      </c>
      <c r="G4" s="39" t="s">
        <v>75</v>
      </c>
      <c r="H4" s="39" t="s">
        <v>76</v>
      </c>
      <c r="I4" s="39" t="s">
        <v>77</v>
      </c>
      <c r="J4" s="39" t="s">
        <v>43</v>
      </c>
      <c r="K4" s="103"/>
      <c r="L4" s="111"/>
      <c r="M4" s="101"/>
      <c r="N4" s="38" t="s">
        <v>10</v>
      </c>
      <c r="O4" s="38" t="s">
        <v>11</v>
      </c>
      <c r="P4" s="38" t="s">
        <v>12</v>
      </c>
      <c r="Q4" s="39" t="s">
        <v>75</v>
      </c>
      <c r="R4" s="39" t="s">
        <v>76</v>
      </c>
      <c r="S4" s="39" t="s">
        <v>77</v>
      </c>
      <c r="T4" s="39" t="s">
        <v>43</v>
      </c>
      <c r="U4" s="103"/>
      <c r="V4" s="111"/>
      <c r="W4" s="101"/>
      <c r="Y4" s="119"/>
    </row>
    <row r="5" spans="1:25" ht="12.95" customHeight="1">
      <c r="A5" s="40" t="s">
        <v>0</v>
      </c>
      <c r="B5" s="21">
        <v>5</v>
      </c>
      <c r="C5" s="29">
        <v>4</v>
      </c>
      <c r="D5" s="21">
        <f>VLOOKUP($A$2,TÜRKÇE!$A$8:$T$30,3,0)</f>
        <v>80</v>
      </c>
      <c r="E5" s="29">
        <f>VLOOKUP($A$2,TÜRKÇE!$A$8:$T$30,4,0)</f>
        <v>60</v>
      </c>
      <c r="F5" s="21">
        <f>VLOOKUP($A$2,TÜRKÇE!$A$8:$T$30,5,0)</f>
        <v>85</v>
      </c>
      <c r="G5" s="21">
        <f>VLOOKUP($A$2,TÜRKÇE!$A$8:$T$30,6,0)</f>
        <v>85</v>
      </c>
      <c r="H5" s="21">
        <f>VLOOKUP($A$2,TÜRKÇE!$A$8:$T$30,7,0)</f>
        <v>90</v>
      </c>
      <c r="I5" s="21">
        <f>VLOOKUP($A$2,TÜRKÇE!$A$8:$T$30,8,0)</f>
        <v>85</v>
      </c>
      <c r="J5" s="22">
        <f>VLOOKUP($A$2,TÜRKÇE!$A$8:$T$30,9,0)</f>
        <v>0</v>
      </c>
      <c r="K5" s="46">
        <v>6</v>
      </c>
      <c r="L5" s="34">
        <f>(D5+E5+F5+G5+H5+I5+J5)/K5</f>
        <v>80.833333333333329</v>
      </c>
      <c r="M5" s="34">
        <f>((D5+E5+F5+G5+H5+I5+J5)/K5*B5)/$B$18</f>
        <v>11.887254901960784</v>
      </c>
      <c r="N5" s="21">
        <f>VLOOKUP($A$2,TÜRKÇE!$A$8:$T$30,12,0)</f>
        <v>85</v>
      </c>
      <c r="O5" s="29">
        <f>VLOOKUP($A$2,TÜRKÇE!$A$8:$T$30,13,0)</f>
        <v>95</v>
      </c>
      <c r="P5" s="21">
        <f>VLOOKUP($A$2,TÜRKÇE!$A$8:$T$30,14,0)</f>
        <v>97</v>
      </c>
      <c r="Q5" s="21">
        <f>VLOOKUP($A$2,TÜRKÇE!$A$8:$T$30,15,0)</f>
        <v>100</v>
      </c>
      <c r="R5" s="21">
        <f>VLOOKUP($A$2,TÜRKÇE!$A$8:$T$30,16,0)</f>
        <v>100</v>
      </c>
      <c r="S5" s="21">
        <f>VLOOKUP($A$2,TÜRKÇE!$A$8:$T$30,17,0)</f>
        <v>100</v>
      </c>
      <c r="T5" s="21">
        <f>VLOOKUP($A$2,TÜRKÇE!$A$8:$T$30,18,0)</f>
        <v>0</v>
      </c>
      <c r="U5" s="46">
        <v>6</v>
      </c>
      <c r="V5" s="34">
        <f>(N5+O5+P5+Q5+R5+S5+T5)/U5</f>
        <v>96.166666666666671</v>
      </c>
      <c r="W5" s="34">
        <f>((N5+O5+P5+Q5+R5+S5+T5)/U5*B5)/$B$18</f>
        <v>14.142156862745098</v>
      </c>
      <c r="Y5" s="119"/>
    </row>
    <row r="6" spans="1:25" ht="12.95" customHeight="1">
      <c r="A6" s="40" t="s">
        <v>3</v>
      </c>
      <c r="B6" s="21">
        <v>5</v>
      </c>
      <c r="C6" s="29">
        <v>4</v>
      </c>
      <c r="D6" s="21">
        <f>VLOOKUP($A$2,MATEMATİK!$A$8:$T$29,3,0)</f>
        <v>49</v>
      </c>
      <c r="E6" s="29">
        <f>VLOOKUP($A$2,MATEMATİK!$A$8:$T$29,4,0)</f>
        <v>25</v>
      </c>
      <c r="F6" s="21">
        <f>VLOOKUP($A$2,MATEMATİK!$A$8:$T$29,5,0)</f>
        <v>58</v>
      </c>
      <c r="G6" s="21">
        <f>VLOOKUP($A$2,MATEMATİK!$A$8:$T$29,6,0)</f>
        <v>70</v>
      </c>
      <c r="H6" s="21">
        <f>VLOOKUP($A$2,MATEMATİK!$A$8:$T$29,7,0)</f>
        <v>75</v>
      </c>
      <c r="I6" s="21">
        <f>VLOOKUP($A$2,MATEMATİK!$A$8:$T$29,8,0)</f>
        <v>75</v>
      </c>
      <c r="J6" s="22">
        <f>VLOOKUP($A$2,MATEMATİK!$A$8:$T$29,9,0)</f>
        <v>0</v>
      </c>
      <c r="K6" s="46">
        <v>6</v>
      </c>
      <c r="L6" s="34">
        <f t="shared" ref="L6:L17" si="0">(D6+E6+F6+G6+H6+I6+J6)/K6</f>
        <v>58.666666666666664</v>
      </c>
      <c r="M6" s="34">
        <f t="shared" ref="M6:M17" si="1">((D6+E6+F6+G6+H6+I6+J6)/K6*B6)/$B$18</f>
        <v>8.6274509803921564</v>
      </c>
      <c r="N6" s="21">
        <f>VLOOKUP($A$2,MATEMATİK!$A$8:$T$29,12,0)</f>
        <v>75</v>
      </c>
      <c r="O6" s="29">
        <f>VLOOKUP($A$2,MATEMATİK!$A$8:$T$29,13,0)</f>
        <v>40</v>
      </c>
      <c r="P6" s="21">
        <f>VLOOKUP($A$2,MATEMATİK!$A$8:$T$29,14,0)</f>
        <v>72</v>
      </c>
      <c r="Q6" s="22">
        <f>VLOOKUP($A$2,MATEMATİK!$A$8:$T$29,15,0)</f>
        <v>85</v>
      </c>
      <c r="R6" s="22">
        <f>VLOOKUP($A$2,MATEMATİK!$A$8:$T$29,16,0)</f>
        <v>85</v>
      </c>
      <c r="S6" s="22">
        <f>VLOOKUP($A$2,MATEMATİK!$A$8:$T$29,17,0)</f>
        <v>85</v>
      </c>
      <c r="T6" s="22">
        <f>VLOOKUP($A$2,MATEMATİK!$A$8:$T$29,18,0)</f>
        <v>95</v>
      </c>
      <c r="U6" s="46">
        <v>7</v>
      </c>
      <c r="V6" s="34">
        <f t="shared" ref="V6:V17" si="2">(N6+O6+P6+Q6+R6+S6+T6)/U6</f>
        <v>76.714285714285708</v>
      </c>
      <c r="W6" s="34">
        <f t="shared" ref="W6:W17" si="3">((N6+O6+P6+Q6+R6+S6+T6)/U6*B6)/$B$18</f>
        <v>11.281512605042016</v>
      </c>
      <c r="Y6" s="119"/>
    </row>
    <row r="7" spans="1:25" ht="12.95" customHeight="1">
      <c r="A7" s="40" t="s">
        <v>17</v>
      </c>
      <c r="B7" s="21">
        <v>4</v>
      </c>
      <c r="C7" s="29">
        <v>4</v>
      </c>
      <c r="D7" s="21">
        <f>VLOOKUP($A$2,FEN!$A$8:$T$30,3,0)</f>
        <v>74</v>
      </c>
      <c r="E7" s="29">
        <f>VLOOKUP($A$2,FEN!$A$8:$T$30,4,0)</f>
        <v>60</v>
      </c>
      <c r="F7" s="21">
        <f>VLOOKUP($A$2,FEN!$A$8:$T$30,5,0)</f>
        <v>70</v>
      </c>
      <c r="G7" s="21">
        <f>VLOOKUP($A$2,FEN!$A$8:$T$30,6,0)</f>
        <v>85</v>
      </c>
      <c r="H7" s="21">
        <f>VLOOKUP($A$2,FEN!$A$8:$T$30,7,0)</f>
        <v>85</v>
      </c>
      <c r="I7" s="21">
        <f>VLOOKUP($A$2,FEN!$A$8:$T$30,8,0)</f>
        <v>90</v>
      </c>
      <c r="J7" s="22">
        <f>VLOOKUP($A$2,FEN!$A$8:$T$30,9,0)</f>
        <v>0</v>
      </c>
      <c r="K7" s="46">
        <v>6</v>
      </c>
      <c r="L7" s="34">
        <f t="shared" si="0"/>
        <v>77.333333333333329</v>
      </c>
      <c r="M7" s="34">
        <f t="shared" si="1"/>
        <v>9.0980392156862742</v>
      </c>
      <c r="N7" s="21">
        <f>VLOOKUP($A$2,FEN!$A$8:$T$30,12,0)</f>
        <v>66</v>
      </c>
      <c r="O7" s="29">
        <f>VLOOKUP($A$2,FEN!$A$8:$T$30,13,0)</f>
        <v>75</v>
      </c>
      <c r="P7" s="21">
        <f>VLOOKUP($A$2,FEN!$A$8:$T$30,14,0)</f>
        <v>90</v>
      </c>
      <c r="Q7" s="22">
        <f>VLOOKUP($A$2,FEN!$A$8:$T$30,15,0)</f>
        <v>90</v>
      </c>
      <c r="R7" s="22">
        <f>VLOOKUP($A$2,FEN!$A$8:$T$30,16,0)</f>
        <v>95</v>
      </c>
      <c r="S7" s="22">
        <f>VLOOKUP($A$2,FEN!$A$8:$T$30,17,0)</f>
        <v>95</v>
      </c>
      <c r="T7" s="22">
        <f>VLOOKUP($A$2,FEN!$A$8:$T$30,18,0)</f>
        <v>0</v>
      </c>
      <c r="U7" s="46">
        <v>6</v>
      </c>
      <c r="V7" s="34">
        <f t="shared" si="2"/>
        <v>85.166666666666671</v>
      </c>
      <c r="W7" s="34">
        <f t="shared" si="3"/>
        <v>10.019607843137255</v>
      </c>
      <c r="Y7" s="119"/>
    </row>
    <row r="8" spans="1:25" ht="12.95" customHeight="1">
      <c r="A8" s="40" t="s">
        <v>4</v>
      </c>
      <c r="B8" s="21">
        <v>2</v>
      </c>
      <c r="C8" s="29">
        <v>2</v>
      </c>
      <c r="D8" s="29">
        <f>VLOOKUP($A$2,TC!$A$8:$T$30,3,0)</f>
        <v>45</v>
      </c>
      <c r="E8" s="21">
        <f>VLOOKUP($A$2,TC!$A$8:$T$30,4,0)</f>
        <v>45</v>
      </c>
      <c r="F8" s="21">
        <f>VLOOKUP($A$2,TC!$A$8:$T$30,5,0)</f>
        <v>45</v>
      </c>
      <c r="G8" s="21">
        <f>VLOOKUP($A$2,TC!$A$8:$T$30,6,0)</f>
        <v>55</v>
      </c>
      <c r="H8" s="21">
        <f>VLOOKUP($A$2,TC!$A$8:$T$30,7,0)</f>
        <v>55</v>
      </c>
      <c r="I8" s="21">
        <f>VLOOKUP($A$2,TC!$A$8:$T$30,8,0)</f>
        <v>0</v>
      </c>
      <c r="J8" s="22">
        <f>VLOOKUP($A$2,TC!$A$8:$T$30,9,0)</f>
        <v>90</v>
      </c>
      <c r="K8" s="46">
        <v>4</v>
      </c>
      <c r="L8" s="34">
        <f t="shared" si="0"/>
        <v>83.75</v>
      </c>
      <c r="M8" s="34">
        <f t="shared" si="1"/>
        <v>4.9264705882352944</v>
      </c>
      <c r="N8" s="29">
        <f>VLOOKUP($A$2,TC!$A$8:$T$30,12,0)</f>
        <v>85</v>
      </c>
      <c r="O8" s="21">
        <f>VLOOKUP($A$2,TC!$A$8:$T$30,13,0)</f>
        <v>0</v>
      </c>
      <c r="P8" s="21">
        <f>VLOOKUP($A$2,TC!$A$8:$T$30,14,0)</f>
        <v>0</v>
      </c>
      <c r="Q8" s="21">
        <f>VLOOKUP($A$2,TC!$A$8:$T$30,15,0)</f>
        <v>0</v>
      </c>
      <c r="R8" s="21">
        <f>VLOOKUP($A$2,TC!$A$8:$T$30,16,0)</f>
        <v>0</v>
      </c>
      <c r="S8" s="21">
        <f>VLOOKUP($A$2,TC!$A$8:$T$30,17,0)</f>
        <v>0</v>
      </c>
      <c r="T8" s="21">
        <f>VLOOKUP($A$2,TC!$A$8:$T$30,18,0)</f>
        <v>0</v>
      </c>
      <c r="U8" s="46">
        <v>1</v>
      </c>
      <c r="V8" s="34">
        <f t="shared" si="2"/>
        <v>85</v>
      </c>
      <c r="W8" s="34">
        <f t="shared" si="3"/>
        <v>5</v>
      </c>
      <c r="Y8" s="119"/>
    </row>
    <row r="9" spans="1:25" ht="12.95" customHeight="1">
      <c r="A9" s="40" t="s">
        <v>5</v>
      </c>
      <c r="B9" s="21">
        <v>4</v>
      </c>
      <c r="C9" s="29">
        <v>2</v>
      </c>
      <c r="D9" s="21">
        <f>VLOOKUP($A$2,İNG!$A$8:$T$30,3,0)</f>
        <v>38</v>
      </c>
      <c r="E9" s="29">
        <f>VLOOKUP($A$2,İNG!$A$8:$T$30,4,0)</f>
        <v>55</v>
      </c>
      <c r="F9" s="21">
        <f>VLOOKUP($A$2,İNG!$A$8:$T$30,5,0)</f>
        <v>46</v>
      </c>
      <c r="G9" s="21">
        <f>VLOOKUP($A$2,İNG!$A$8:$T$30,6,0)</f>
        <v>45</v>
      </c>
      <c r="H9" s="21">
        <f>VLOOKUP($A$2,İNG!$A$8:$T$30,7,0)</f>
        <v>65</v>
      </c>
      <c r="I9" s="21">
        <f>VLOOKUP($A$2,İNG!$A$8:$T$30,8,0)</f>
        <v>60</v>
      </c>
      <c r="J9" s="22">
        <f>VLOOKUP($A$2,İNG!$A$8:$T$30,9,0)</f>
        <v>0</v>
      </c>
      <c r="K9" s="46">
        <v>6</v>
      </c>
      <c r="L9" s="34">
        <f t="shared" si="0"/>
        <v>51.5</v>
      </c>
      <c r="M9" s="34">
        <f t="shared" si="1"/>
        <v>6.0588235294117645</v>
      </c>
      <c r="N9" s="21">
        <f>VLOOKUP($A$2,İNG!$A$8:$T$30,12,0)</f>
        <v>88</v>
      </c>
      <c r="O9" s="29">
        <f>VLOOKUP($A$2,İNG!$A$8:$T$30,13,0)</f>
        <v>85</v>
      </c>
      <c r="P9" s="21">
        <f>VLOOKUP($A$2,İNG!$A$8:$T$30,14,0)</f>
        <v>0</v>
      </c>
      <c r="Q9" s="21">
        <f>VLOOKUP($A$2,İNG!$A$8:$T$30,15,0)</f>
        <v>95</v>
      </c>
      <c r="R9" s="21">
        <f>VLOOKUP($A$2,İNG!$A$8:$T$30,16,0)</f>
        <v>0</v>
      </c>
      <c r="S9" s="21">
        <f>VLOOKUP($A$2,İNG!$A$8:$T$30,17,0)</f>
        <v>0</v>
      </c>
      <c r="T9" s="21">
        <f>VLOOKUP($A$2,İNG!$A$8:$T$30,18,0)</f>
        <v>0</v>
      </c>
      <c r="U9" s="46">
        <v>3</v>
      </c>
      <c r="V9" s="34">
        <f t="shared" si="2"/>
        <v>89.333333333333329</v>
      </c>
      <c r="W9" s="34">
        <f t="shared" si="3"/>
        <v>10.509803921568627</v>
      </c>
      <c r="Y9" s="119"/>
    </row>
    <row r="10" spans="1:25" ht="12.95" customHeight="1">
      <c r="A10" s="40" t="s">
        <v>6</v>
      </c>
      <c r="B10" s="21">
        <v>2</v>
      </c>
      <c r="C10" s="29">
        <v>2</v>
      </c>
      <c r="D10" s="29">
        <f>VLOOKUP($A$2,DİN!$A$8:$T$30,3,0)</f>
        <v>85</v>
      </c>
      <c r="E10" s="21">
        <f>VLOOKUP($A$2,DİN!$A$8:$T$30,4,0)</f>
        <v>90</v>
      </c>
      <c r="F10" s="21">
        <f>VLOOKUP($A$2,DİN!$A$8:$T$30,5,0)</f>
        <v>0</v>
      </c>
      <c r="G10" s="21">
        <f>VLOOKUP($A$2,DİN!$A$8:$T$30,6,0)</f>
        <v>95</v>
      </c>
      <c r="H10" s="21">
        <f>VLOOKUP($A$2,DİN!$A$8:$T$30,7,0)</f>
        <v>95</v>
      </c>
      <c r="I10" s="21">
        <f>VLOOKUP($A$2,DİN!$A$8:$T$30,8,0)</f>
        <v>0</v>
      </c>
      <c r="J10" s="22">
        <f>VLOOKUP($A$2,DİN!$A$8:$T$30,9,0)</f>
        <v>0</v>
      </c>
      <c r="K10" s="46">
        <v>4</v>
      </c>
      <c r="L10" s="34">
        <f t="shared" si="0"/>
        <v>91.25</v>
      </c>
      <c r="M10" s="34">
        <f t="shared" si="1"/>
        <v>5.367647058823529</v>
      </c>
      <c r="N10" s="29">
        <f>VLOOKUP($A$2,DİN!$A$8:$T$30,12,0)</f>
        <v>70</v>
      </c>
      <c r="O10" s="21">
        <f>VLOOKUP($A$2,DİN!$A$8:$T$30,13,0)</f>
        <v>98</v>
      </c>
      <c r="P10" s="21">
        <f>VLOOKUP($A$2,DİN!$A$8:$T$30,14,0)</f>
        <v>0</v>
      </c>
      <c r="Q10" s="21">
        <f>VLOOKUP($A$2,DİN!$A$8:$T$2330,15,0)</f>
        <v>95</v>
      </c>
      <c r="R10" s="21">
        <f>VLOOKUP($A$2,DİN!$A$8:$T$30,16,0)</f>
        <v>100</v>
      </c>
      <c r="S10" s="21">
        <f>VLOOKUP($A$2,DİN!$A$8:$T$30,17,0)</f>
        <v>0</v>
      </c>
      <c r="T10" s="21">
        <f>VLOOKUP($A$2,DİN!$A$8:$T$30,18,0)</f>
        <v>0</v>
      </c>
      <c r="U10" s="46">
        <v>4</v>
      </c>
      <c r="V10" s="34">
        <f t="shared" si="2"/>
        <v>90.75</v>
      </c>
      <c r="W10" s="34">
        <f t="shared" si="3"/>
        <v>5.3382352941176467</v>
      </c>
      <c r="Y10" s="119"/>
    </row>
    <row r="11" spans="1:25" ht="12.95" customHeight="1">
      <c r="A11" s="40" t="s">
        <v>7</v>
      </c>
      <c r="B11" s="21">
        <v>1</v>
      </c>
      <c r="C11" s="21"/>
      <c r="D11" s="21">
        <f>VLOOKUP($A$2,GÖR!$A$8:$T$30,3,0)</f>
        <v>100</v>
      </c>
      <c r="E11" s="21">
        <f>VLOOKUP($A$2,GÖR!$A$8:$T$30,4,0)</f>
        <v>0</v>
      </c>
      <c r="F11" s="21">
        <f>VLOOKUP($A$2,GÖR!$A$8:$T$30,5,0)</f>
        <v>0</v>
      </c>
      <c r="G11" s="21">
        <f>VLOOKUP($A$2,GÖR!$A$8:$T$30,6,0)</f>
        <v>100</v>
      </c>
      <c r="H11" s="21">
        <f>VLOOKUP($A$2,GÖR!$A$8:$T$30,7,0)</f>
        <v>100</v>
      </c>
      <c r="I11" s="21">
        <f>VLOOKUP($A$2,GÖR!$A$8:$T$30,8,0)</f>
        <v>0</v>
      </c>
      <c r="J11" s="22">
        <f>VLOOKUP($A$2,GÖR!$A$8:$T$30,9,0)</f>
        <v>0</v>
      </c>
      <c r="K11" s="46">
        <v>3</v>
      </c>
      <c r="L11" s="34">
        <f t="shared" si="0"/>
        <v>100</v>
      </c>
      <c r="M11" s="34">
        <f t="shared" si="1"/>
        <v>2.9411764705882355</v>
      </c>
      <c r="N11" s="21">
        <f>VLOOKUP($A$2,GÖR!$A$8:$T$30,12,0)</f>
        <v>100</v>
      </c>
      <c r="O11" s="21">
        <f>VLOOKUP($A$2,GÖR!$A$8:$T$30,13,0)</f>
        <v>0</v>
      </c>
      <c r="P11" s="21">
        <f>VLOOKUP($A$2,GÖR!$A$8:$T$30,14,0)</f>
        <v>0</v>
      </c>
      <c r="Q11" s="21">
        <f>VLOOKUP($A$2,GÖR!$A$8:$T$30,15,0)</f>
        <v>100</v>
      </c>
      <c r="R11" s="21">
        <f>VLOOKUP($A$2,GÖR!$A$8:$T$30,16,0)</f>
        <v>100</v>
      </c>
      <c r="S11" s="21">
        <f>VLOOKUP($A$2,GÖR!$A$8:$T$30,17,0)</f>
        <v>0</v>
      </c>
      <c r="T11" s="21">
        <f>VLOOKUP($A$2,GÖR!$A$8:$T$30,18,0)</f>
        <v>0</v>
      </c>
      <c r="U11" s="46">
        <v>3</v>
      </c>
      <c r="V11" s="34">
        <f t="shared" si="2"/>
        <v>100</v>
      </c>
      <c r="W11" s="34">
        <f t="shared" si="3"/>
        <v>2.9411764705882355</v>
      </c>
      <c r="Y11" s="119"/>
    </row>
    <row r="12" spans="1:25" ht="12.95" customHeight="1">
      <c r="A12" s="40" t="s">
        <v>8</v>
      </c>
      <c r="B12" s="21">
        <v>1</v>
      </c>
      <c r="C12" s="21"/>
      <c r="D12" s="21">
        <f>VLOOKUP($A$2,MÜZ!$A$8:$T$30,3,0)</f>
        <v>78</v>
      </c>
      <c r="E12" s="21">
        <f>VLOOKUP($A$2,MÜZ!$A$8:$T$30,4,0)</f>
        <v>100</v>
      </c>
      <c r="F12" s="21">
        <f>VLOOKUP($A$2,MÜZ!$A$8:$T$30,5,0)</f>
        <v>0</v>
      </c>
      <c r="G12" s="21">
        <f>VLOOKUP($A$2,MÜZ!$A$8:$T$30,6,0)</f>
        <v>100</v>
      </c>
      <c r="H12" s="21">
        <f>VLOOKUP($A$2,MÜZ!$A$8:$T$30,7,0)</f>
        <v>100</v>
      </c>
      <c r="I12" s="21">
        <f>VLOOKUP($A$2,MÜZ!$A$8:$T$30,8,0)</f>
        <v>0</v>
      </c>
      <c r="J12" s="22">
        <f>VLOOKUP($A$2,MÜZ!$A$8:$T$30,9,0)</f>
        <v>0</v>
      </c>
      <c r="K12" s="46">
        <v>2</v>
      </c>
      <c r="L12" s="34">
        <f t="shared" si="0"/>
        <v>189</v>
      </c>
      <c r="M12" s="34">
        <f t="shared" si="1"/>
        <v>5.5588235294117645</v>
      </c>
      <c r="N12" s="21">
        <f>VLOOKUP($A$2,MÜZ!$A$8:$T$30,12,0)</f>
        <v>95</v>
      </c>
      <c r="O12" s="21">
        <f>VLOOKUP($A$2,MÜZ!$A$8:$T$30,13,0)</f>
        <v>95</v>
      </c>
      <c r="P12" s="21">
        <f>VLOOKUP($A$2,MÜZ!$A$8:$T$30,14,0)</f>
        <v>0</v>
      </c>
      <c r="Q12" s="21">
        <f>VLOOKUP($A$2,MÜZ!$A$8:$T$30,15,0)</f>
        <v>100</v>
      </c>
      <c r="R12" s="21">
        <f>VLOOKUP($A$2,MÜZ!$A$8:$T$30,16,0)</f>
        <v>100</v>
      </c>
      <c r="S12" s="21">
        <f>VLOOKUP($A$2,MÜZ!$A$8:$T$30,17,0)</f>
        <v>0</v>
      </c>
      <c r="T12" s="21">
        <f>VLOOKUP($A$2,MÜZ!$A$8:$T$30,18,0)</f>
        <v>0</v>
      </c>
      <c r="U12" s="46">
        <v>4</v>
      </c>
      <c r="V12" s="34">
        <f t="shared" si="2"/>
        <v>97.5</v>
      </c>
      <c r="W12" s="34">
        <f t="shared" si="3"/>
        <v>2.8676470588235294</v>
      </c>
      <c r="Y12" s="119"/>
    </row>
    <row r="13" spans="1:25" ht="12.95" customHeight="1">
      <c r="A13" s="40" t="s">
        <v>9</v>
      </c>
      <c r="B13" s="21">
        <v>2</v>
      </c>
      <c r="C13" s="21"/>
      <c r="D13" s="21">
        <f>VLOOKUP($A$2,BED!$A$8:$T$30,3,0)</f>
        <v>90</v>
      </c>
      <c r="E13" s="21">
        <f>VLOOKUP($A$2,BED!$A$8:$T$30,4,0)</f>
        <v>85</v>
      </c>
      <c r="F13" s="21">
        <f>VLOOKUP($A$2,BED!$A$8:$T$30,5,0)</f>
        <v>0</v>
      </c>
      <c r="G13" s="21">
        <f>VLOOKUP($A$2,BED!$A$8:$T$30,6,0)</f>
        <v>95</v>
      </c>
      <c r="H13" s="21">
        <f>VLOOKUP($A$2,BED!$A$8:$T$30,7,0)</f>
        <v>90</v>
      </c>
      <c r="I13" s="21">
        <f>VLOOKUP($A$2,BED!$A$8:$T$30,8,0)</f>
        <v>0</v>
      </c>
      <c r="J13" s="22">
        <f>VLOOKUP($A$2,BED!$A$8:$T$30,9,0)</f>
        <v>0</v>
      </c>
      <c r="K13" s="46">
        <v>4</v>
      </c>
      <c r="L13" s="34">
        <f t="shared" si="0"/>
        <v>90</v>
      </c>
      <c r="M13" s="34">
        <f t="shared" si="1"/>
        <v>5.2941176470588234</v>
      </c>
      <c r="N13" s="21">
        <f>VLOOKUP($A$2,BED!$A$8:$T$30,12,0)</f>
        <v>90</v>
      </c>
      <c r="O13" s="21">
        <f>VLOOKUP($A$2,BED!$A$8:$T$30,13,0)</f>
        <v>100</v>
      </c>
      <c r="P13" s="21">
        <f>VLOOKUP($A$2,BED!$A$8:$T$30,14,0)</f>
        <v>0</v>
      </c>
      <c r="Q13" s="21">
        <f>VLOOKUP($A$2,BED!$A$8:$T$30,15,0)</f>
        <v>95</v>
      </c>
      <c r="R13" s="21">
        <f>VLOOKUP($A$2,BED!$A$8:$T$30,16,0)</f>
        <v>100</v>
      </c>
      <c r="S13" s="21">
        <f>VLOOKUP($A$2,BED!$A$8:$T$30,17,0)</f>
        <v>0</v>
      </c>
      <c r="T13" s="21">
        <f>VLOOKUP($A$2,BED!$A$8:$T$30,18,0)</f>
        <v>0</v>
      </c>
      <c r="U13" s="46">
        <v>4</v>
      </c>
      <c r="V13" s="34">
        <f t="shared" si="2"/>
        <v>96.25</v>
      </c>
      <c r="W13" s="34">
        <f t="shared" si="3"/>
        <v>5.6617647058823533</v>
      </c>
      <c r="Y13" s="119"/>
    </row>
    <row r="14" spans="1:25" ht="12.95" customHeight="1">
      <c r="A14" s="40" t="s">
        <v>34</v>
      </c>
      <c r="B14" s="21">
        <v>2</v>
      </c>
      <c r="C14" s="21"/>
      <c r="D14" s="21">
        <f>VLOOKUP($A$2,TTAS!$A$8:$T$30,3,0)</f>
        <v>100</v>
      </c>
      <c r="E14" s="21">
        <f>VLOOKUP($A$2,TTAS!$A$8:$T$30,4,0)</f>
        <v>95</v>
      </c>
      <c r="F14" s="21">
        <f>VLOOKUP($A$2,TTAS!$A$8:$T$30,5,0)</f>
        <v>0</v>
      </c>
      <c r="G14" s="21">
        <f>VLOOKUP($A$2,TTAS!$A$8:$T$30,6,0)</f>
        <v>85</v>
      </c>
      <c r="H14" s="21">
        <f>VLOOKUP($A$2,TTAS!$A$8:$T$30,7,0)</f>
        <v>85</v>
      </c>
      <c r="I14" s="21">
        <f>VLOOKUP($A$2,TTAS!$A$8:$T$30,8,0)</f>
        <v>0</v>
      </c>
      <c r="J14" s="22">
        <f>VLOOKUP($A$2,TTAS!$A$8:$T$30,9,0)</f>
        <v>0</v>
      </c>
      <c r="K14" s="46">
        <v>4</v>
      </c>
      <c r="L14" s="34">
        <f t="shared" si="0"/>
        <v>91.25</v>
      </c>
      <c r="M14" s="34">
        <f t="shared" si="1"/>
        <v>5.367647058823529</v>
      </c>
      <c r="N14" s="21">
        <f>VLOOKUP($A$2,TTAS!$A$8:$T$30,12,0)</f>
        <v>100</v>
      </c>
      <c r="O14" s="21">
        <f>VLOOKUP($A$2,TTAS!$A$8:$T$30,13,0)</f>
        <v>0</v>
      </c>
      <c r="P14" s="21">
        <f>VLOOKUP($A$2,TTAS!$A$8:$T$30,14,0)</f>
        <v>0</v>
      </c>
      <c r="Q14" s="21">
        <f>VLOOKUP($A$2,TTAS!$A$8:$T$30,15,0)</f>
        <v>100</v>
      </c>
      <c r="R14" s="21">
        <f>VLOOKUP($A$2,TTAS!$A$8:$T$30,16,0)</f>
        <v>100</v>
      </c>
      <c r="S14" s="21">
        <f>VLOOKUP($A$2,TTAS!$A$8:$T$30,17,0)</f>
        <v>0</v>
      </c>
      <c r="T14" s="21">
        <f>VLOOKUP($A$2,TTAS!$A$8:$T$30,18,0)</f>
        <v>0</v>
      </c>
      <c r="U14" s="46">
        <v>3</v>
      </c>
      <c r="V14" s="34">
        <f t="shared" si="2"/>
        <v>100</v>
      </c>
      <c r="W14" s="34">
        <f t="shared" si="3"/>
        <v>5.882352941176471</v>
      </c>
      <c r="Y14" s="119"/>
    </row>
    <row r="15" spans="1:25" ht="12.95" customHeight="1">
      <c r="A15" s="40" t="s">
        <v>68</v>
      </c>
      <c r="B15" s="21">
        <v>2</v>
      </c>
      <c r="C15" s="21"/>
      <c r="D15" s="21">
        <f>VLOOKUP($A$2,BİLİMUY!$A$8:$T$30,3,0)</f>
        <v>80</v>
      </c>
      <c r="E15" s="21">
        <f>VLOOKUP($A$2,BİLİMUY!$A$8:$T$30,4,0)</f>
        <v>64</v>
      </c>
      <c r="F15" s="21">
        <f>VLOOKUP($A$2,BİLİMUY!$A$8:$T$30,5,0)</f>
        <v>0</v>
      </c>
      <c r="G15" s="21">
        <f>VLOOKUP($A$2,BİLİMUY!$A$8:$T$30,6,0)</f>
        <v>100</v>
      </c>
      <c r="H15" s="21">
        <f>VLOOKUP($A$2,BİLİMUY!$A$8:$T$30,7,0)</f>
        <v>100</v>
      </c>
      <c r="I15" s="21">
        <f>VLOOKUP($A$2,BİLİMUY!$A$8:$T$30,8,0)</f>
        <v>0</v>
      </c>
      <c r="J15" s="21">
        <f>VLOOKUP($A$2,BİLİMUY!$A$8:$T$30,9,0)</f>
        <v>0</v>
      </c>
      <c r="K15" s="46">
        <v>4</v>
      </c>
      <c r="L15" s="34">
        <f t="shared" si="0"/>
        <v>86</v>
      </c>
      <c r="M15" s="34">
        <f t="shared" si="1"/>
        <v>5.0588235294117645</v>
      </c>
      <c r="N15" s="21">
        <f>VLOOKUP($A$2,BİLİMUY!$A$8:$T$30,12,0)</f>
        <v>80</v>
      </c>
      <c r="O15" s="21">
        <f>VLOOKUP($A$2,BİLİMUY!$A$8:$T$30,13,0)</f>
        <v>75</v>
      </c>
      <c r="P15" s="21">
        <f>VLOOKUP($A$2,BİLİMUY!$A$8:$T$30,14,0)</f>
        <v>0</v>
      </c>
      <c r="Q15" s="21">
        <f>VLOOKUP($A$2,BİLİMUY!$A$8:$T$30,15,0)</f>
        <v>100</v>
      </c>
      <c r="R15" s="21">
        <f>VLOOKUP($A$2,BİLİMUY!$A$8:$T$30,16,0)</f>
        <v>100</v>
      </c>
      <c r="S15" s="21">
        <f>VLOOKUP($A$2,BİLİMUY!$A$8:$T$30,17,0)</f>
        <v>0</v>
      </c>
      <c r="T15" s="21">
        <f>VLOOKUP($A$2,BİLİMUY!$A$8:$T$30,18,0)</f>
        <v>0</v>
      </c>
      <c r="U15" s="46">
        <v>4</v>
      </c>
      <c r="V15" s="34">
        <f t="shared" si="2"/>
        <v>88.75</v>
      </c>
      <c r="W15" s="34">
        <f t="shared" si="3"/>
        <v>5.2205882352941178</v>
      </c>
      <c r="Y15" s="119"/>
    </row>
    <row r="16" spans="1:25" ht="12.95" customHeight="1">
      <c r="A16" s="40" t="s">
        <v>48</v>
      </c>
      <c r="B16" s="21">
        <v>2</v>
      </c>
      <c r="C16" s="21"/>
      <c r="D16" s="21">
        <f>VLOOKUP($A$2,'SEÇMELİ İNG'!$A$8:$T$30,3,0)</f>
        <v>62</v>
      </c>
      <c r="E16" s="21">
        <f>VLOOKUP($A$2,'SEÇMELİ İNG'!$A$8:$T$30,4,0)</f>
        <v>68</v>
      </c>
      <c r="F16" s="21">
        <f>VLOOKUP($A$2,'SEÇMELİ İNG'!$A$8:$T$30,5,0)</f>
        <v>0</v>
      </c>
      <c r="G16" s="21">
        <f>VLOOKUP($A$2,'SEÇMELİ İNG'!$A$8:$T$30,6,0)</f>
        <v>70</v>
      </c>
      <c r="H16" s="21">
        <f>VLOOKUP($A$2,'SEÇMELİ İNG'!$A$8:$T$30,7,0)</f>
        <v>80</v>
      </c>
      <c r="I16" s="21">
        <f>VLOOKUP($A$2,'SEÇMELİ İNG'!$A$8:$T$30,8,0)</f>
        <v>0</v>
      </c>
      <c r="J16" s="21">
        <f>VLOOKUP($A$2,'SEÇMELİ İNG'!$A$8:$T$30,9,0)</f>
        <v>0</v>
      </c>
      <c r="K16" s="46">
        <v>4</v>
      </c>
      <c r="L16" s="34">
        <f t="shared" si="0"/>
        <v>70</v>
      </c>
      <c r="M16" s="34">
        <f t="shared" si="1"/>
        <v>4.117647058823529</v>
      </c>
      <c r="N16" s="21">
        <f>VLOOKUP($A$2,'SEÇMELİ İNG'!$A$8:$T$30,12,0)</f>
        <v>85</v>
      </c>
      <c r="O16" s="21">
        <f>VLOOKUP($A$2,'SEÇMELİ İNG'!$A$8:$T$30,13,0)</f>
        <v>0</v>
      </c>
      <c r="P16" s="21">
        <f>VLOOKUP($A$2,'SEÇMELİ İNG'!$A$8:$T$30,14,0)</f>
        <v>0</v>
      </c>
      <c r="Q16" s="21">
        <f>VLOOKUP($A$2,'SEÇMELİ İNG'!$A$8:$T$30,15,0)</f>
        <v>100</v>
      </c>
      <c r="R16" s="21">
        <f>VLOOKUP($A$2,'SEÇMELİ İNG'!$A$8:$T$30,16,0)</f>
        <v>0</v>
      </c>
      <c r="S16" s="21">
        <f>VLOOKUP($A$2,'SEÇMELİ İNG'!$A$8:$T$30,17,0)</f>
        <v>0</v>
      </c>
      <c r="T16" s="21">
        <f>VLOOKUP($A$2,'SEÇMELİ İNG'!$A$8:$T$30,18,0)</f>
        <v>0</v>
      </c>
      <c r="U16" s="46">
        <v>2</v>
      </c>
      <c r="V16" s="34">
        <f t="shared" si="2"/>
        <v>92.5</v>
      </c>
      <c r="W16" s="34">
        <f t="shared" si="3"/>
        <v>5.4411764705882355</v>
      </c>
      <c r="Y16" s="119"/>
    </row>
    <row r="17" spans="1:25" ht="12.95" customHeight="1">
      <c r="A17" s="40" t="s">
        <v>67</v>
      </c>
      <c r="B17" s="21">
        <v>2</v>
      </c>
      <c r="C17" s="21"/>
      <c r="D17" s="21">
        <f>VLOOKUP($A$2,KURANKERİM!$A$8:$T$30,3,0)</f>
        <v>85</v>
      </c>
      <c r="E17" s="21">
        <f>VLOOKUP($A$2,KURANKERİM!$A$8:$T$30,4,0)</f>
        <v>100</v>
      </c>
      <c r="F17" s="21">
        <f>VLOOKUP($A$2,KURANKERİM!$A$8:$T$30,5,0)</f>
        <v>0</v>
      </c>
      <c r="G17" s="21">
        <f>VLOOKUP($A$2,KURANKERİM!$A$8:$T$30,6,0)</f>
        <v>100</v>
      </c>
      <c r="H17" s="21">
        <f>VLOOKUP($A$2,KURANKERİM!$A$8:$T$30,7,0)</f>
        <v>100</v>
      </c>
      <c r="I17" s="21">
        <f>VLOOKUP($A$2,KURANKERİM!$A$8:$T$30,8,0)</f>
        <v>0</v>
      </c>
      <c r="J17" s="21">
        <f>VLOOKUP($A$2,'SEÇMELİ İNG'!$A$8:$T$30,9,0)</f>
        <v>0</v>
      </c>
      <c r="K17" s="46">
        <v>4</v>
      </c>
      <c r="L17" s="34">
        <f t="shared" si="0"/>
        <v>96.25</v>
      </c>
      <c r="M17" s="34">
        <f t="shared" si="1"/>
        <v>5.6617647058823533</v>
      </c>
      <c r="N17" s="21">
        <f>VLOOKUP($A$2,KURANKERİM!$A$8:$T$30,12,0)</f>
        <v>95</v>
      </c>
      <c r="O17" s="21">
        <f>VLOOKUP($A$2,KURANKERİM!$A$8:$T$30,13,0)</f>
        <v>90</v>
      </c>
      <c r="P17" s="21">
        <f>VLOOKUP($A$2,KURANKERİM!$A$8:$T$30,14,0)</f>
        <v>0</v>
      </c>
      <c r="Q17" s="21">
        <f>VLOOKUP($A$2,KURANKERİM!$A$8:$T$30,15,0)</f>
        <v>100</v>
      </c>
      <c r="R17" s="21">
        <f>VLOOKUP($A$2,KURANKERİM!$A$8:$T$30,16,0)</f>
        <v>100</v>
      </c>
      <c r="S17" s="21">
        <f>VLOOKUP($A$2,KURANKERİM!$A$8:$T$30,17,0)</f>
        <v>0</v>
      </c>
      <c r="T17" s="21">
        <f>VLOOKUP($A$2,KURANKERİM!$A$8:$T$30,18,0)</f>
        <v>0</v>
      </c>
      <c r="U17" s="46">
        <v>4</v>
      </c>
      <c r="V17" s="34">
        <f t="shared" si="2"/>
        <v>96.25</v>
      </c>
      <c r="W17" s="34">
        <f t="shared" si="3"/>
        <v>5.6617647058823533</v>
      </c>
      <c r="Y17" s="119"/>
    </row>
    <row r="18" spans="1:25" ht="12.95" customHeight="1">
      <c r="A18" s="40"/>
      <c r="B18" s="21">
        <v>34</v>
      </c>
      <c r="C18" s="21">
        <f>SUM(C5:C14)</f>
        <v>18</v>
      </c>
      <c r="D18" s="21"/>
      <c r="E18" s="21"/>
      <c r="F18" s="21"/>
      <c r="G18" s="21"/>
      <c r="H18" s="21"/>
      <c r="I18" s="21"/>
      <c r="J18" s="21"/>
      <c r="K18" s="21"/>
      <c r="L18" s="43">
        <f>SUM(L5:L17)</f>
        <v>1165.8333333333333</v>
      </c>
      <c r="M18" s="45">
        <f>SUM(M5:M17)</f>
        <v>79.965686274509807</v>
      </c>
      <c r="N18" s="21"/>
      <c r="O18" s="21"/>
      <c r="P18" s="21"/>
      <c r="Q18" s="21"/>
      <c r="R18" s="21"/>
      <c r="S18" s="21"/>
      <c r="T18" s="21"/>
      <c r="U18" s="21"/>
      <c r="V18" s="44"/>
      <c r="W18" s="45">
        <f>SUM(W5:W17)</f>
        <v>89.967787114845919</v>
      </c>
      <c r="Y18" s="119"/>
    </row>
    <row r="19" spans="1:25">
      <c r="A19" s="56" t="s">
        <v>35</v>
      </c>
      <c r="B19" s="89" t="str">
        <f>IF($M$18&lt;=69.999999," BELGE YOK",IF($M$18&lt;=84.999999999," TEŞEKKÜR ",IF($M$18&lt;=100,"TAKDİR ",)))</f>
        <v xml:space="preserve"> TEŞEKKÜR 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57" t="s">
        <v>35</v>
      </c>
      <c r="N19" s="89" t="str">
        <f>IF($W$18&lt;=69.999999," BELGE YOK",IF($W$18&lt;=84.999999999," TEŞEKKÜR ",IF($W$18&lt;=100,"TAKDİR ",)))</f>
        <v xml:space="preserve">TAKDİR </v>
      </c>
      <c r="O19" s="90"/>
      <c r="P19" s="90"/>
      <c r="Q19" s="90"/>
      <c r="R19" s="90"/>
      <c r="S19" s="90"/>
      <c r="T19" s="90"/>
      <c r="U19" s="90"/>
      <c r="V19" s="90"/>
      <c r="W19" s="91"/>
      <c r="Y19" s="119"/>
    </row>
    <row r="20" spans="1:25" ht="14.1" customHeight="1">
      <c r="A20" s="52" t="s">
        <v>22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  <c r="M20" s="30">
        <f>(((C5*E5+C6*E6+C7*E7+C8*D8+C9*E9+C10*D10)/18)/100)*700</f>
        <v>369.44444444444446</v>
      </c>
      <c r="N20" s="21"/>
      <c r="O20" s="21"/>
      <c r="P20" s="21"/>
      <c r="Q20" s="21"/>
      <c r="R20" s="21"/>
      <c r="S20" s="21"/>
      <c r="T20" s="21"/>
      <c r="U20" s="21"/>
      <c r="V20" s="22"/>
      <c r="W20" s="23"/>
      <c r="Y20" s="119"/>
    </row>
    <row r="21" spans="1:25" ht="12" customHeight="1">
      <c r="A21" s="52" t="s">
        <v>23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0">
        <f>((((C5*O5)+(C6*O6)+(C7*O7)+(C8*N8)+(C9*O9)+(C10*N10))/18)/100)*700</f>
        <v>513.33333333333326</v>
      </c>
      <c r="N21" s="21"/>
      <c r="O21" s="21"/>
      <c r="P21" s="21"/>
      <c r="Q21" s="21"/>
      <c r="R21" s="21"/>
      <c r="S21" s="21"/>
      <c r="T21" s="21"/>
      <c r="U21" s="21"/>
      <c r="V21" s="22"/>
      <c r="W21" s="24"/>
      <c r="Y21" s="119"/>
    </row>
    <row r="22" spans="1:25" ht="13.5" customHeight="1">
      <c r="A22" s="64" t="s">
        <v>19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7">
        <f>(M20+M21)/2</f>
        <v>441.38888888888886</v>
      </c>
      <c r="N22" s="21"/>
      <c r="O22" s="21"/>
      <c r="P22" s="21"/>
      <c r="Q22" s="21"/>
      <c r="R22" s="21"/>
      <c r="S22" s="21"/>
      <c r="T22" s="21"/>
      <c r="U22" s="21"/>
      <c r="V22" s="22"/>
      <c r="W22" s="23"/>
      <c r="Y22" s="119"/>
    </row>
    <row r="23" spans="1:25" ht="14.1" customHeight="1">
      <c r="A23" s="40" t="s">
        <v>18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>
        <f>VLOOKUP($A$2,agırlık!$A$3:$F$30,5,0)</f>
        <v>73.524600000000007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Y23" s="119"/>
    </row>
    <row r="24" spans="1:25" ht="14.1" customHeight="1">
      <c r="A24" s="40" t="s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5">
        <f>VLOOKUP($A$2,agırlık!$A$3:$F$30,6,0)</f>
        <v>78.881600000000006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Y24" s="119"/>
    </row>
    <row r="25" spans="1:25" ht="14.1" customHeight="1" thickBot="1">
      <c r="A25" s="41" t="s">
        <v>21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5">
        <f>(M18+W18)/2</f>
        <v>84.966736694677863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Y25" s="119"/>
    </row>
    <row r="26" spans="1:25" ht="16.5" customHeight="1" thickBot="1">
      <c r="A26" s="92" t="s">
        <v>50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4"/>
      <c r="M26" s="120">
        <f>(M23+M24+M25+M22)/2</f>
        <v>339.38091279178337</v>
      </c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Y26" s="119"/>
    </row>
  </sheetData>
  <sheetProtection formatCells="0" formatColumns="0" formatRows="0" insertColumns="0" insertRows="0" insertHyperlinks="0" deleteColumns="0" deleteRows="0" sort="0" autoFilter="0" pivotTables="0"/>
  <mergeCells count="17">
    <mergeCell ref="D3:J3"/>
    <mergeCell ref="U3:U4"/>
    <mergeCell ref="Y3:Y26"/>
    <mergeCell ref="B1:H1"/>
    <mergeCell ref="K3:K4"/>
    <mergeCell ref="V3:V4"/>
    <mergeCell ref="W3:W4"/>
    <mergeCell ref="A26:L26"/>
    <mergeCell ref="N3:T3"/>
    <mergeCell ref="B3:B4"/>
    <mergeCell ref="C3:C4"/>
    <mergeCell ref="M3:M4"/>
    <mergeCell ref="A3:A4"/>
    <mergeCell ref="B19:L19"/>
    <mergeCell ref="N19:W19"/>
    <mergeCell ref="M26:W26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5"/>
  <sheetViews>
    <sheetView showGridLines="0" showOutlineSymbols="0" workbookViewId="0">
      <selection activeCell="B15" sqref="B15"/>
    </sheetView>
  </sheetViews>
  <sheetFormatPr defaultColWidth="6.85546875" defaultRowHeight="12.75" customHeight="1"/>
  <cols>
    <col min="1" max="1" width="6.85546875" style="6" customWidth="1"/>
    <col min="2" max="2" width="21.5703125" style="6" customWidth="1"/>
    <col min="3" max="7" width="13.7109375" style="6" customWidth="1"/>
    <col min="8" max="8" width="17" style="6" customWidth="1"/>
    <col min="9" max="250" width="6.85546875" style="6"/>
    <col min="251" max="251" width="6.85546875" style="6" customWidth="1"/>
    <col min="252" max="252" width="21.5703125" style="6" customWidth="1"/>
    <col min="253" max="253" width="12" style="6" customWidth="1"/>
    <col min="254" max="506" width="6.85546875" style="6"/>
    <col min="507" max="507" width="6.85546875" style="6" customWidth="1"/>
    <col min="508" max="508" width="21.5703125" style="6" customWidth="1"/>
    <col min="509" max="509" width="12" style="6" customWidth="1"/>
    <col min="510" max="762" width="6.85546875" style="6"/>
    <col min="763" max="763" width="6.85546875" style="6" customWidth="1"/>
    <col min="764" max="764" width="21.5703125" style="6" customWidth="1"/>
    <col min="765" max="765" width="12" style="6" customWidth="1"/>
    <col min="766" max="1018" width="6.85546875" style="6"/>
    <col min="1019" max="1019" width="6.85546875" style="6" customWidth="1"/>
    <col min="1020" max="1020" width="21.5703125" style="6" customWidth="1"/>
    <col min="1021" max="1021" width="12" style="6" customWidth="1"/>
    <col min="1022" max="1274" width="6.85546875" style="6"/>
    <col min="1275" max="1275" width="6.85546875" style="6" customWidth="1"/>
    <col min="1276" max="1276" width="21.5703125" style="6" customWidth="1"/>
    <col min="1277" max="1277" width="12" style="6" customWidth="1"/>
    <col min="1278" max="1530" width="6.85546875" style="6"/>
    <col min="1531" max="1531" width="6.85546875" style="6" customWidth="1"/>
    <col min="1532" max="1532" width="21.5703125" style="6" customWidth="1"/>
    <col min="1533" max="1533" width="12" style="6" customWidth="1"/>
    <col min="1534" max="1786" width="6.85546875" style="6"/>
    <col min="1787" max="1787" width="6.85546875" style="6" customWidth="1"/>
    <col min="1788" max="1788" width="21.5703125" style="6" customWidth="1"/>
    <col min="1789" max="1789" width="12" style="6" customWidth="1"/>
    <col min="1790" max="2042" width="6.85546875" style="6"/>
    <col min="2043" max="2043" width="6.85546875" style="6" customWidth="1"/>
    <col min="2044" max="2044" width="21.5703125" style="6" customWidth="1"/>
    <col min="2045" max="2045" width="12" style="6" customWidth="1"/>
    <col min="2046" max="2298" width="6.85546875" style="6"/>
    <col min="2299" max="2299" width="6.85546875" style="6" customWidth="1"/>
    <col min="2300" max="2300" width="21.5703125" style="6" customWidth="1"/>
    <col min="2301" max="2301" width="12" style="6" customWidth="1"/>
    <col min="2302" max="2554" width="6.85546875" style="6"/>
    <col min="2555" max="2555" width="6.85546875" style="6" customWidth="1"/>
    <col min="2556" max="2556" width="21.5703125" style="6" customWidth="1"/>
    <col min="2557" max="2557" width="12" style="6" customWidth="1"/>
    <col min="2558" max="2810" width="6.85546875" style="6"/>
    <col min="2811" max="2811" width="6.85546875" style="6" customWidth="1"/>
    <col min="2812" max="2812" width="21.5703125" style="6" customWidth="1"/>
    <col min="2813" max="2813" width="12" style="6" customWidth="1"/>
    <col min="2814" max="3066" width="6.85546875" style="6"/>
    <col min="3067" max="3067" width="6.85546875" style="6" customWidth="1"/>
    <col min="3068" max="3068" width="21.5703125" style="6" customWidth="1"/>
    <col min="3069" max="3069" width="12" style="6" customWidth="1"/>
    <col min="3070" max="3322" width="6.85546875" style="6"/>
    <col min="3323" max="3323" width="6.85546875" style="6" customWidth="1"/>
    <col min="3324" max="3324" width="21.5703125" style="6" customWidth="1"/>
    <col min="3325" max="3325" width="12" style="6" customWidth="1"/>
    <col min="3326" max="3578" width="6.85546875" style="6"/>
    <col min="3579" max="3579" width="6.85546875" style="6" customWidth="1"/>
    <col min="3580" max="3580" width="21.5703125" style="6" customWidth="1"/>
    <col min="3581" max="3581" width="12" style="6" customWidth="1"/>
    <col min="3582" max="3834" width="6.85546875" style="6"/>
    <col min="3835" max="3835" width="6.85546875" style="6" customWidth="1"/>
    <col min="3836" max="3836" width="21.5703125" style="6" customWidth="1"/>
    <col min="3837" max="3837" width="12" style="6" customWidth="1"/>
    <col min="3838" max="4090" width="6.85546875" style="6"/>
    <col min="4091" max="4091" width="6.85546875" style="6" customWidth="1"/>
    <col min="4092" max="4092" width="21.5703125" style="6" customWidth="1"/>
    <col min="4093" max="4093" width="12" style="6" customWidth="1"/>
    <col min="4094" max="4346" width="6.85546875" style="6"/>
    <col min="4347" max="4347" width="6.85546875" style="6" customWidth="1"/>
    <col min="4348" max="4348" width="21.5703125" style="6" customWidth="1"/>
    <col min="4349" max="4349" width="12" style="6" customWidth="1"/>
    <col min="4350" max="4602" width="6.85546875" style="6"/>
    <col min="4603" max="4603" width="6.85546875" style="6" customWidth="1"/>
    <col min="4604" max="4604" width="21.5703125" style="6" customWidth="1"/>
    <col min="4605" max="4605" width="12" style="6" customWidth="1"/>
    <col min="4606" max="4858" width="6.85546875" style="6"/>
    <col min="4859" max="4859" width="6.85546875" style="6" customWidth="1"/>
    <col min="4860" max="4860" width="21.5703125" style="6" customWidth="1"/>
    <col min="4861" max="4861" width="12" style="6" customWidth="1"/>
    <col min="4862" max="5114" width="6.85546875" style="6"/>
    <col min="5115" max="5115" width="6.85546875" style="6" customWidth="1"/>
    <col min="5116" max="5116" width="21.5703125" style="6" customWidth="1"/>
    <col min="5117" max="5117" width="12" style="6" customWidth="1"/>
    <col min="5118" max="5370" width="6.85546875" style="6"/>
    <col min="5371" max="5371" width="6.85546875" style="6" customWidth="1"/>
    <col min="5372" max="5372" width="21.5703125" style="6" customWidth="1"/>
    <col min="5373" max="5373" width="12" style="6" customWidth="1"/>
    <col min="5374" max="5626" width="6.85546875" style="6"/>
    <col min="5627" max="5627" width="6.85546875" style="6" customWidth="1"/>
    <col min="5628" max="5628" width="21.5703125" style="6" customWidth="1"/>
    <col min="5629" max="5629" width="12" style="6" customWidth="1"/>
    <col min="5630" max="5882" width="6.85546875" style="6"/>
    <col min="5883" max="5883" width="6.85546875" style="6" customWidth="1"/>
    <col min="5884" max="5884" width="21.5703125" style="6" customWidth="1"/>
    <col min="5885" max="5885" width="12" style="6" customWidth="1"/>
    <col min="5886" max="6138" width="6.85546875" style="6"/>
    <col min="6139" max="6139" width="6.85546875" style="6" customWidth="1"/>
    <col min="6140" max="6140" width="21.5703125" style="6" customWidth="1"/>
    <col min="6141" max="6141" width="12" style="6" customWidth="1"/>
    <col min="6142" max="6394" width="6.85546875" style="6"/>
    <col min="6395" max="6395" width="6.85546875" style="6" customWidth="1"/>
    <col min="6396" max="6396" width="21.5703125" style="6" customWidth="1"/>
    <col min="6397" max="6397" width="12" style="6" customWidth="1"/>
    <col min="6398" max="6650" width="6.85546875" style="6"/>
    <col min="6651" max="6651" width="6.85546875" style="6" customWidth="1"/>
    <col min="6652" max="6652" width="21.5703125" style="6" customWidth="1"/>
    <col min="6653" max="6653" width="12" style="6" customWidth="1"/>
    <col min="6654" max="6906" width="6.85546875" style="6"/>
    <col min="6907" max="6907" width="6.85546875" style="6" customWidth="1"/>
    <col min="6908" max="6908" width="21.5703125" style="6" customWidth="1"/>
    <col min="6909" max="6909" width="12" style="6" customWidth="1"/>
    <col min="6910" max="7162" width="6.85546875" style="6"/>
    <col min="7163" max="7163" width="6.85546875" style="6" customWidth="1"/>
    <col min="7164" max="7164" width="21.5703125" style="6" customWidth="1"/>
    <col min="7165" max="7165" width="12" style="6" customWidth="1"/>
    <col min="7166" max="7418" width="6.85546875" style="6"/>
    <col min="7419" max="7419" width="6.85546875" style="6" customWidth="1"/>
    <col min="7420" max="7420" width="21.5703125" style="6" customWidth="1"/>
    <col min="7421" max="7421" width="12" style="6" customWidth="1"/>
    <col min="7422" max="7674" width="6.85546875" style="6"/>
    <col min="7675" max="7675" width="6.85546875" style="6" customWidth="1"/>
    <col min="7676" max="7676" width="21.5703125" style="6" customWidth="1"/>
    <col min="7677" max="7677" width="12" style="6" customWidth="1"/>
    <col min="7678" max="7930" width="6.85546875" style="6"/>
    <col min="7931" max="7931" width="6.85546875" style="6" customWidth="1"/>
    <col min="7932" max="7932" width="21.5703125" style="6" customWidth="1"/>
    <col min="7933" max="7933" width="12" style="6" customWidth="1"/>
    <col min="7934" max="8186" width="6.85546875" style="6"/>
    <col min="8187" max="8187" width="6.85546875" style="6" customWidth="1"/>
    <col min="8188" max="8188" width="21.5703125" style="6" customWidth="1"/>
    <col min="8189" max="8189" width="12" style="6" customWidth="1"/>
    <col min="8190" max="8442" width="6.85546875" style="6"/>
    <col min="8443" max="8443" width="6.85546875" style="6" customWidth="1"/>
    <col min="8444" max="8444" width="21.5703125" style="6" customWidth="1"/>
    <col min="8445" max="8445" width="12" style="6" customWidth="1"/>
    <col min="8446" max="8698" width="6.85546875" style="6"/>
    <col min="8699" max="8699" width="6.85546875" style="6" customWidth="1"/>
    <col min="8700" max="8700" width="21.5703125" style="6" customWidth="1"/>
    <col min="8701" max="8701" width="12" style="6" customWidth="1"/>
    <col min="8702" max="8954" width="6.85546875" style="6"/>
    <col min="8955" max="8955" width="6.85546875" style="6" customWidth="1"/>
    <col min="8956" max="8956" width="21.5703125" style="6" customWidth="1"/>
    <col min="8957" max="8957" width="12" style="6" customWidth="1"/>
    <col min="8958" max="9210" width="6.85546875" style="6"/>
    <col min="9211" max="9211" width="6.85546875" style="6" customWidth="1"/>
    <col min="9212" max="9212" width="21.5703125" style="6" customWidth="1"/>
    <col min="9213" max="9213" width="12" style="6" customWidth="1"/>
    <col min="9214" max="9466" width="6.85546875" style="6"/>
    <col min="9467" max="9467" width="6.85546875" style="6" customWidth="1"/>
    <col min="9468" max="9468" width="21.5703125" style="6" customWidth="1"/>
    <col min="9469" max="9469" width="12" style="6" customWidth="1"/>
    <col min="9470" max="9722" width="6.85546875" style="6"/>
    <col min="9723" max="9723" width="6.85546875" style="6" customWidth="1"/>
    <col min="9724" max="9724" width="21.5703125" style="6" customWidth="1"/>
    <col min="9725" max="9725" width="12" style="6" customWidth="1"/>
    <col min="9726" max="9978" width="6.85546875" style="6"/>
    <col min="9979" max="9979" width="6.85546875" style="6" customWidth="1"/>
    <col min="9980" max="9980" width="21.5703125" style="6" customWidth="1"/>
    <col min="9981" max="9981" width="12" style="6" customWidth="1"/>
    <col min="9982" max="10234" width="6.85546875" style="6"/>
    <col min="10235" max="10235" width="6.85546875" style="6" customWidth="1"/>
    <col min="10236" max="10236" width="21.5703125" style="6" customWidth="1"/>
    <col min="10237" max="10237" width="12" style="6" customWidth="1"/>
    <col min="10238" max="10490" width="6.85546875" style="6"/>
    <col min="10491" max="10491" width="6.85546875" style="6" customWidth="1"/>
    <col min="10492" max="10492" width="21.5703125" style="6" customWidth="1"/>
    <col min="10493" max="10493" width="12" style="6" customWidth="1"/>
    <col min="10494" max="10746" width="6.85546875" style="6"/>
    <col min="10747" max="10747" width="6.85546875" style="6" customWidth="1"/>
    <col min="10748" max="10748" width="21.5703125" style="6" customWidth="1"/>
    <col min="10749" max="10749" width="12" style="6" customWidth="1"/>
    <col min="10750" max="11002" width="6.85546875" style="6"/>
    <col min="11003" max="11003" width="6.85546875" style="6" customWidth="1"/>
    <col min="11004" max="11004" width="21.5703125" style="6" customWidth="1"/>
    <col min="11005" max="11005" width="12" style="6" customWidth="1"/>
    <col min="11006" max="11258" width="6.85546875" style="6"/>
    <col min="11259" max="11259" width="6.85546875" style="6" customWidth="1"/>
    <col min="11260" max="11260" width="21.5703125" style="6" customWidth="1"/>
    <col min="11261" max="11261" width="12" style="6" customWidth="1"/>
    <col min="11262" max="11514" width="6.85546875" style="6"/>
    <col min="11515" max="11515" width="6.85546875" style="6" customWidth="1"/>
    <col min="11516" max="11516" width="21.5703125" style="6" customWidth="1"/>
    <col min="11517" max="11517" width="12" style="6" customWidth="1"/>
    <col min="11518" max="11770" width="6.85546875" style="6"/>
    <col min="11771" max="11771" width="6.85546875" style="6" customWidth="1"/>
    <col min="11772" max="11772" width="21.5703125" style="6" customWidth="1"/>
    <col min="11773" max="11773" width="12" style="6" customWidth="1"/>
    <col min="11774" max="12026" width="6.85546875" style="6"/>
    <col min="12027" max="12027" width="6.85546875" style="6" customWidth="1"/>
    <col min="12028" max="12028" width="21.5703125" style="6" customWidth="1"/>
    <col min="12029" max="12029" width="12" style="6" customWidth="1"/>
    <col min="12030" max="12282" width="6.85546875" style="6"/>
    <col min="12283" max="12283" width="6.85546875" style="6" customWidth="1"/>
    <col min="12284" max="12284" width="21.5703125" style="6" customWidth="1"/>
    <col min="12285" max="12285" width="12" style="6" customWidth="1"/>
    <col min="12286" max="12538" width="6.85546875" style="6"/>
    <col min="12539" max="12539" width="6.85546875" style="6" customWidth="1"/>
    <col min="12540" max="12540" width="21.5703125" style="6" customWidth="1"/>
    <col min="12541" max="12541" width="12" style="6" customWidth="1"/>
    <col min="12542" max="12794" width="6.85546875" style="6"/>
    <col min="12795" max="12795" width="6.85546875" style="6" customWidth="1"/>
    <col min="12796" max="12796" width="21.5703125" style="6" customWidth="1"/>
    <col min="12797" max="12797" width="12" style="6" customWidth="1"/>
    <col min="12798" max="13050" width="6.85546875" style="6"/>
    <col min="13051" max="13051" width="6.85546875" style="6" customWidth="1"/>
    <col min="13052" max="13052" width="21.5703125" style="6" customWidth="1"/>
    <col min="13053" max="13053" width="12" style="6" customWidth="1"/>
    <col min="13054" max="13306" width="6.85546875" style="6"/>
    <col min="13307" max="13307" width="6.85546875" style="6" customWidth="1"/>
    <col min="13308" max="13308" width="21.5703125" style="6" customWidth="1"/>
    <col min="13309" max="13309" width="12" style="6" customWidth="1"/>
    <col min="13310" max="13562" width="6.85546875" style="6"/>
    <col min="13563" max="13563" width="6.85546875" style="6" customWidth="1"/>
    <col min="13564" max="13564" width="21.5703125" style="6" customWidth="1"/>
    <col min="13565" max="13565" width="12" style="6" customWidth="1"/>
    <col min="13566" max="13818" width="6.85546875" style="6"/>
    <col min="13819" max="13819" width="6.85546875" style="6" customWidth="1"/>
    <col min="13820" max="13820" width="21.5703125" style="6" customWidth="1"/>
    <col min="13821" max="13821" width="12" style="6" customWidth="1"/>
    <col min="13822" max="14074" width="6.85546875" style="6"/>
    <col min="14075" max="14075" width="6.85546875" style="6" customWidth="1"/>
    <col min="14076" max="14076" width="21.5703125" style="6" customWidth="1"/>
    <col min="14077" max="14077" width="12" style="6" customWidth="1"/>
    <col min="14078" max="14330" width="6.85546875" style="6"/>
    <col min="14331" max="14331" width="6.85546875" style="6" customWidth="1"/>
    <col min="14332" max="14332" width="21.5703125" style="6" customWidth="1"/>
    <col min="14333" max="14333" width="12" style="6" customWidth="1"/>
    <col min="14334" max="14586" width="6.85546875" style="6"/>
    <col min="14587" max="14587" width="6.85546875" style="6" customWidth="1"/>
    <col min="14588" max="14588" width="21.5703125" style="6" customWidth="1"/>
    <col min="14589" max="14589" width="12" style="6" customWidth="1"/>
    <col min="14590" max="14842" width="6.85546875" style="6"/>
    <col min="14843" max="14843" width="6.85546875" style="6" customWidth="1"/>
    <col min="14844" max="14844" width="21.5703125" style="6" customWidth="1"/>
    <col min="14845" max="14845" width="12" style="6" customWidth="1"/>
    <col min="14846" max="15098" width="6.85546875" style="6"/>
    <col min="15099" max="15099" width="6.85546875" style="6" customWidth="1"/>
    <col min="15100" max="15100" width="21.5703125" style="6" customWidth="1"/>
    <col min="15101" max="15101" width="12" style="6" customWidth="1"/>
    <col min="15102" max="15354" width="6.85546875" style="6"/>
    <col min="15355" max="15355" width="6.85546875" style="6" customWidth="1"/>
    <col min="15356" max="15356" width="21.5703125" style="6" customWidth="1"/>
    <col min="15357" max="15357" width="12" style="6" customWidth="1"/>
    <col min="15358" max="15610" width="6.85546875" style="6"/>
    <col min="15611" max="15611" width="6.85546875" style="6" customWidth="1"/>
    <col min="15612" max="15612" width="21.5703125" style="6" customWidth="1"/>
    <col min="15613" max="15613" width="12" style="6" customWidth="1"/>
    <col min="15614" max="15866" width="6.85546875" style="6"/>
    <col min="15867" max="15867" width="6.85546875" style="6" customWidth="1"/>
    <col min="15868" max="15868" width="21.5703125" style="6" customWidth="1"/>
    <col min="15869" max="15869" width="12" style="6" customWidth="1"/>
    <col min="15870" max="16122" width="6.85546875" style="6"/>
    <col min="16123" max="16123" width="6.85546875" style="6" customWidth="1"/>
    <col min="16124" max="16124" width="21.5703125" style="6" customWidth="1"/>
    <col min="16125" max="16125" width="12" style="6" customWidth="1"/>
    <col min="16126" max="16384" width="6.85546875" style="6"/>
  </cols>
  <sheetData>
    <row r="1" spans="1:8" ht="15" customHeight="1">
      <c r="A1" s="7" t="s">
        <v>25</v>
      </c>
      <c r="B1" s="7" t="s">
        <v>26</v>
      </c>
      <c r="C1" s="8" t="s">
        <v>27</v>
      </c>
      <c r="D1" s="8" t="s">
        <v>28</v>
      </c>
      <c r="E1" s="9" t="s">
        <v>29</v>
      </c>
      <c r="F1" s="8" t="s">
        <v>30</v>
      </c>
      <c r="G1" s="8" t="s">
        <v>37</v>
      </c>
      <c r="H1" s="5" t="s">
        <v>49</v>
      </c>
    </row>
    <row r="2" spans="1:8" ht="15" customHeight="1">
      <c r="A2" s="5"/>
      <c r="B2" s="5"/>
      <c r="C2" s="5"/>
      <c r="D2" s="5"/>
      <c r="E2" s="5"/>
      <c r="F2" s="5"/>
      <c r="G2" s="5"/>
      <c r="H2" s="5"/>
    </row>
    <row r="3" spans="1:8" ht="15" customHeight="1">
      <c r="A3" s="47">
        <v>31</v>
      </c>
      <c r="B3" s="73" t="s">
        <v>57</v>
      </c>
      <c r="C3" s="49"/>
      <c r="D3" s="49"/>
      <c r="E3" s="78">
        <v>91.070999999999998</v>
      </c>
      <c r="F3" s="78">
        <v>94.426199999999994</v>
      </c>
      <c r="G3" s="79"/>
      <c r="H3" s="77">
        <f>(E3+F3)/2</f>
        <v>92.748599999999996</v>
      </c>
    </row>
    <row r="4" spans="1:8" ht="15" customHeight="1">
      <c r="A4" s="47">
        <v>32</v>
      </c>
      <c r="B4" s="74" t="s">
        <v>58</v>
      </c>
      <c r="C4" s="49"/>
      <c r="D4" s="49"/>
      <c r="E4" s="80">
        <v>74.788799999999995</v>
      </c>
      <c r="F4" s="79">
        <v>69.153599999999997</v>
      </c>
      <c r="G4" s="79"/>
      <c r="H4" s="77">
        <f t="shared" ref="H4:H12" si="0">(E4+F4)/2</f>
        <v>71.971199999999996</v>
      </c>
    </row>
    <row r="5" spans="1:8" ht="15" customHeight="1">
      <c r="A5" s="47">
        <v>33</v>
      </c>
      <c r="B5" s="75" t="s">
        <v>59</v>
      </c>
      <c r="C5" s="49"/>
      <c r="D5" s="49"/>
      <c r="E5" s="80">
        <v>73.524600000000007</v>
      </c>
      <c r="F5" s="79">
        <v>78.881600000000006</v>
      </c>
      <c r="G5" s="79"/>
      <c r="H5" s="77">
        <f t="shared" si="0"/>
        <v>76.203100000000006</v>
      </c>
    </row>
    <row r="6" spans="1:8" ht="15" customHeight="1">
      <c r="A6" s="47">
        <v>34</v>
      </c>
      <c r="B6" s="73" t="s">
        <v>60</v>
      </c>
      <c r="C6" s="49"/>
      <c r="D6" s="49"/>
      <c r="E6" s="80">
        <v>74.183800000000005</v>
      </c>
      <c r="F6" s="79">
        <v>68.275899999999993</v>
      </c>
      <c r="G6" s="79"/>
      <c r="H6" s="77">
        <f t="shared" si="0"/>
        <v>71.229849999999999</v>
      </c>
    </row>
    <row r="7" spans="1:8" ht="15" customHeight="1">
      <c r="A7" s="47">
        <v>36</v>
      </c>
      <c r="B7" s="75" t="s">
        <v>61</v>
      </c>
      <c r="C7" s="49"/>
      <c r="D7" s="49"/>
      <c r="E7" s="80">
        <v>83.020499999999998</v>
      </c>
      <c r="F7" s="79">
        <v>87.976200000000006</v>
      </c>
      <c r="G7" s="79"/>
      <c r="H7" s="77">
        <f t="shared" si="0"/>
        <v>85.498350000000002</v>
      </c>
    </row>
    <row r="8" spans="1:8" ht="15" customHeight="1">
      <c r="A8" s="47">
        <v>37</v>
      </c>
      <c r="B8" s="75" t="s">
        <v>62</v>
      </c>
      <c r="C8" s="49"/>
      <c r="D8" s="49"/>
      <c r="E8" s="80">
        <v>56.993099999999998</v>
      </c>
      <c r="F8" s="79">
        <v>49.435699999999997</v>
      </c>
      <c r="G8" s="79"/>
      <c r="H8" s="77">
        <f t="shared" si="0"/>
        <v>53.214399999999998</v>
      </c>
    </row>
    <row r="9" spans="1:8" ht="15" customHeight="1">
      <c r="A9" s="47">
        <v>38</v>
      </c>
      <c r="B9" s="75" t="s">
        <v>63</v>
      </c>
      <c r="C9" s="49"/>
      <c r="D9" s="49"/>
      <c r="E9" s="80">
        <v>53.627200000000002</v>
      </c>
      <c r="F9" s="79">
        <v>54.490499999999997</v>
      </c>
      <c r="G9" s="79"/>
      <c r="H9" s="77">
        <f t="shared" si="0"/>
        <v>54.05885</v>
      </c>
    </row>
    <row r="10" spans="1:8" ht="15" customHeight="1">
      <c r="A10" s="47">
        <v>40</v>
      </c>
      <c r="B10" s="75" t="s">
        <v>64</v>
      </c>
      <c r="C10" s="49"/>
      <c r="D10" s="49"/>
      <c r="E10" s="80">
        <v>87.356899999999996</v>
      </c>
      <c r="F10" s="79">
        <v>86.053100000000001</v>
      </c>
      <c r="G10" s="79"/>
      <c r="H10" s="77">
        <f t="shared" si="0"/>
        <v>86.704999999999998</v>
      </c>
    </row>
    <row r="11" spans="1:8" ht="15" customHeight="1">
      <c r="A11" s="47">
        <v>41</v>
      </c>
      <c r="B11" s="76" t="s">
        <v>65</v>
      </c>
      <c r="C11" s="49"/>
      <c r="D11" s="49"/>
      <c r="E11" s="80">
        <v>68.519300000000001</v>
      </c>
      <c r="F11" s="79">
        <v>60.274999999999999</v>
      </c>
      <c r="G11" s="79"/>
      <c r="H11" s="77">
        <f t="shared" si="0"/>
        <v>64.397149999999996</v>
      </c>
    </row>
    <row r="12" spans="1:8" ht="15" customHeight="1">
      <c r="A12" s="47">
        <v>43</v>
      </c>
      <c r="B12" s="76" t="s">
        <v>66</v>
      </c>
      <c r="C12" s="49"/>
      <c r="D12" s="49"/>
      <c r="E12" s="80">
        <v>68.501000000000005</v>
      </c>
      <c r="F12" s="79">
        <v>72.151200000000003</v>
      </c>
      <c r="G12" s="79"/>
      <c r="H12" s="77">
        <f t="shared" si="0"/>
        <v>70.326099999999997</v>
      </c>
    </row>
    <row r="13" spans="1:8" ht="15" customHeight="1">
      <c r="A13" s="47"/>
      <c r="B13" s="48"/>
      <c r="C13" s="49"/>
      <c r="D13" s="49"/>
      <c r="E13" s="80"/>
      <c r="F13" s="79"/>
      <c r="G13" s="79"/>
      <c r="H13" s="77"/>
    </row>
    <row r="14" spans="1:8" ht="15" customHeight="1">
      <c r="A14" s="47">
        <v>123</v>
      </c>
      <c r="B14" s="48" t="s">
        <v>70</v>
      </c>
      <c r="C14" s="49"/>
      <c r="D14" s="49"/>
      <c r="E14" s="80">
        <v>92.145700000000005</v>
      </c>
      <c r="F14" s="79">
        <v>95.388599999999997</v>
      </c>
      <c r="G14" s="79"/>
      <c r="H14" s="77"/>
    </row>
    <row r="15" spans="1:8" ht="15" customHeight="1">
      <c r="A15" s="47"/>
      <c r="B15" s="48"/>
      <c r="C15" s="49"/>
      <c r="D15" s="49"/>
      <c r="E15" s="80"/>
      <c r="F15" s="79"/>
      <c r="G15" s="79"/>
      <c r="H15" s="77"/>
    </row>
    <row r="16" spans="1:8" ht="15" customHeight="1">
      <c r="A16" s="47"/>
      <c r="B16" s="48"/>
      <c r="C16" s="49"/>
      <c r="D16" s="49"/>
      <c r="E16" s="80"/>
      <c r="F16" s="79"/>
      <c r="G16" s="79"/>
      <c r="H16" s="77"/>
    </row>
    <row r="17" spans="1:8" ht="15" customHeight="1">
      <c r="A17" s="47"/>
      <c r="B17" s="48"/>
      <c r="C17" s="49"/>
      <c r="D17" s="49"/>
      <c r="E17" s="80"/>
      <c r="F17" s="79"/>
      <c r="G17" s="79"/>
      <c r="H17" s="77"/>
    </row>
    <row r="18" spans="1:8" ht="15" customHeight="1">
      <c r="A18" s="47"/>
      <c r="B18" s="48"/>
      <c r="C18" s="49"/>
      <c r="D18" s="49"/>
      <c r="E18" s="79"/>
      <c r="F18" s="79"/>
      <c r="G18" s="79"/>
      <c r="H18" s="77"/>
    </row>
    <row r="19" spans="1:8" ht="15" customHeight="1">
      <c r="A19" s="47"/>
      <c r="B19" s="48"/>
      <c r="C19" s="49"/>
      <c r="D19" s="49"/>
      <c r="E19" s="79"/>
      <c r="F19" s="79"/>
      <c r="G19" s="79"/>
      <c r="H19" s="77"/>
    </row>
    <row r="20" spans="1:8" ht="15" customHeight="1">
      <c r="A20" s="47"/>
      <c r="B20" s="48"/>
      <c r="C20" s="49"/>
      <c r="D20" s="49"/>
      <c r="E20" s="79"/>
      <c r="F20" s="79"/>
      <c r="G20" s="79"/>
      <c r="H20" s="77"/>
    </row>
    <row r="21" spans="1:8" ht="15" customHeight="1">
      <c r="A21" s="47"/>
      <c r="B21" s="48"/>
      <c r="C21" s="49"/>
      <c r="D21" s="49"/>
      <c r="E21" s="79"/>
      <c r="F21" s="79"/>
      <c r="G21" s="79"/>
      <c r="H21" s="77"/>
    </row>
    <row r="23" spans="1:8" ht="15" customHeight="1">
      <c r="E23" s="10"/>
      <c r="F23" s="11"/>
    </row>
    <row r="24" spans="1:8" ht="13.5" customHeight="1"/>
    <row r="25" spans="1:8" ht="39.75" customHeight="1"/>
  </sheetData>
  <sheetProtection formatCells="0" formatColumns="0" formatRows="0" insertColumns="0" insertRows="0" insertHyperlinks="0" deleteColumns="0" deleteRows="0" sort="0" autoFilter="0" pivotTables="0"/>
  <pageMargins left="0.25" right="0.25" top="0.25" bottom="0.25" header="0" footer="0"/>
  <pageSetup paperSize="0" fitToWidth="0" fitToHeight="0" orientation="portrait" horizontalDpi="0" verticalDpi="0" copies="0"/>
  <headerFooter alignWithMargins="0"/>
  <rowBreaks count="1" manualBreakCount="1">
    <brk id="2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O21" sqref="O21"/>
    </sheetView>
  </sheetViews>
  <sheetFormatPr defaultRowHeight="15"/>
  <cols>
    <col min="1" max="1" width="4.42578125" customWidth="1"/>
    <col min="2" max="2" width="24.5703125" customWidth="1"/>
    <col min="3" max="9" width="5.7109375" customWidth="1"/>
    <col min="10" max="10" width="7.5703125" customWidth="1"/>
    <col min="11" max="11" width="8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73</v>
      </c>
      <c r="D1" s="124"/>
      <c r="E1" s="124"/>
      <c r="F1" s="124"/>
      <c r="G1" s="124"/>
      <c r="H1" s="124"/>
      <c r="I1" s="124"/>
      <c r="J1" s="124"/>
      <c r="K1" s="12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8.5" customHeight="1">
      <c r="A7" s="13"/>
      <c r="B7" s="127"/>
      <c r="C7" s="50" t="s">
        <v>10</v>
      </c>
      <c r="D7" s="50" t="s">
        <v>11</v>
      </c>
      <c r="E7" s="50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50" t="s">
        <v>10</v>
      </c>
      <c r="M7" s="50" t="s">
        <v>11</v>
      </c>
      <c r="N7" s="50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95</v>
      </c>
      <c r="D8" s="16">
        <v>100</v>
      </c>
      <c r="E8" s="16"/>
      <c r="F8" s="14">
        <v>100</v>
      </c>
      <c r="G8" s="14">
        <v>100</v>
      </c>
      <c r="H8" s="14"/>
      <c r="I8" s="14"/>
      <c r="J8" s="3">
        <f>(C8+D8+E8+F8+G8+I8)/4</f>
        <v>98.75</v>
      </c>
      <c r="K8" s="15">
        <f>(J8*$C$2)/$C$4</f>
        <v>5.8088235294117645</v>
      </c>
      <c r="L8" s="17"/>
      <c r="M8" s="17"/>
      <c r="N8" s="1"/>
      <c r="O8" s="1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60</v>
      </c>
      <c r="D9" s="16">
        <v>80</v>
      </c>
      <c r="E9" s="16"/>
      <c r="F9" s="14">
        <v>80</v>
      </c>
      <c r="G9" s="14">
        <v>85</v>
      </c>
      <c r="H9" s="14"/>
      <c r="I9" s="14"/>
      <c r="J9" s="3">
        <f t="shared" ref="J9:J26" si="0">(C9+D9+E9+F9+G9+I9)/4</f>
        <v>76.25</v>
      </c>
      <c r="K9" s="15">
        <f t="shared" ref="K9:K22" si="1">(J9*$C$2)/$C$4</f>
        <v>4.4852941176470589</v>
      </c>
      <c r="L9" s="17">
        <v>65</v>
      </c>
      <c r="M9" s="17">
        <v>60</v>
      </c>
      <c r="N9" s="1"/>
      <c r="O9" s="1">
        <v>80</v>
      </c>
      <c r="P9" s="1">
        <v>85</v>
      </c>
      <c r="Q9" s="1"/>
      <c r="R9" s="1"/>
      <c r="S9" s="3">
        <f>(L9+M9+N9+O9+R9)/5</f>
        <v>41</v>
      </c>
      <c r="T9" s="3">
        <f t="shared" ref="T9:T26" si="2">(S9*$C$2)/$C$4</f>
        <v>2.4117647058823528</v>
      </c>
    </row>
    <row r="10" spans="1:20">
      <c r="A10" s="47">
        <v>33</v>
      </c>
      <c r="B10" s="75" t="s">
        <v>59</v>
      </c>
      <c r="C10" s="16">
        <v>85</v>
      </c>
      <c r="D10" s="16">
        <v>100</v>
      </c>
      <c r="E10" s="16"/>
      <c r="F10" s="14">
        <v>100</v>
      </c>
      <c r="G10" s="14">
        <v>100</v>
      </c>
      <c r="H10" s="14"/>
      <c r="I10" s="14"/>
      <c r="J10" s="3">
        <f t="shared" si="0"/>
        <v>96.25</v>
      </c>
      <c r="K10" s="15">
        <f t="shared" si="1"/>
        <v>5.6617647058823533</v>
      </c>
      <c r="L10" s="17">
        <v>95</v>
      </c>
      <c r="M10" s="17">
        <v>90</v>
      </c>
      <c r="N10" s="1"/>
      <c r="O10" s="1">
        <v>100</v>
      </c>
      <c r="P10" s="1">
        <v>100</v>
      </c>
      <c r="Q10" s="1"/>
      <c r="R10" s="1"/>
      <c r="S10" s="3">
        <f>(L10+M10+N10+O10+R10)/4</f>
        <v>71.25</v>
      </c>
      <c r="T10" s="3">
        <f t="shared" si="2"/>
        <v>4.1911764705882355</v>
      </c>
    </row>
    <row r="11" spans="1:20">
      <c r="A11" s="47">
        <v>34</v>
      </c>
      <c r="B11" s="73" t="s">
        <v>60</v>
      </c>
      <c r="C11" s="16">
        <v>73</v>
      </c>
      <c r="D11" s="16">
        <v>100</v>
      </c>
      <c r="E11" s="16"/>
      <c r="F11" s="14">
        <v>100</v>
      </c>
      <c r="G11" s="14">
        <v>100</v>
      </c>
      <c r="H11" s="14"/>
      <c r="I11" s="14"/>
      <c r="J11" s="3">
        <f t="shared" si="0"/>
        <v>93.25</v>
      </c>
      <c r="K11" s="15">
        <f t="shared" si="1"/>
        <v>5.4852941176470589</v>
      </c>
      <c r="L11" s="17">
        <v>85</v>
      </c>
      <c r="M11" s="17">
        <v>80</v>
      </c>
      <c r="N11" s="1"/>
      <c r="O11" s="1">
        <v>100</v>
      </c>
      <c r="P11" s="1">
        <v>100</v>
      </c>
      <c r="Q11" s="1"/>
      <c r="R11" s="1"/>
      <c r="S11" s="3">
        <f>(L11+M11+N11+O11+R11)/3</f>
        <v>88.333333333333329</v>
      </c>
      <c r="T11" s="3">
        <f t="shared" si="2"/>
        <v>5.1960784313725483</v>
      </c>
    </row>
    <row r="12" spans="1:20">
      <c r="A12" s="47">
        <v>36</v>
      </c>
      <c r="B12" s="75" t="s">
        <v>61</v>
      </c>
      <c r="C12" s="16">
        <v>100</v>
      </c>
      <c r="D12" s="16">
        <v>100</v>
      </c>
      <c r="E12" s="16"/>
      <c r="F12" s="14">
        <v>100</v>
      </c>
      <c r="G12" s="14">
        <v>100</v>
      </c>
      <c r="H12" s="14"/>
      <c r="I12" s="14"/>
      <c r="J12" s="3">
        <f t="shared" si="0"/>
        <v>100</v>
      </c>
      <c r="K12" s="15">
        <f t="shared" si="1"/>
        <v>5.882352941176471</v>
      </c>
      <c r="L12" s="17">
        <v>85</v>
      </c>
      <c r="M12" s="17">
        <v>90</v>
      </c>
      <c r="N12" s="1"/>
      <c r="O12" s="1">
        <v>100</v>
      </c>
      <c r="P12" s="1">
        <v>100</v>
      </c>
      <c r="Q12" s="1"/>
      <c r="R12" s="1"/>
      <c r="S12" s="3">
        <f>(L12+M12+N12+O12+R12)/4</f>
        <v>68.75</v>
      </c>
      <c r="T12" s="3">
        <f t="shared" si="2"/>
        <v>4.0441176470588234</v>
      </c>
    </row>
    <row r="13" spans="1:20">
      <c r="A13" s="47">
        <v>37</v>
      </c>
      <c r="B13" s="75" t="s">
        <v>62</v>
      </c>
      <c r="C13" s="16">
        <v>47</v>
      </c>
      <c r="D13" s="16">
        <v>80</v>
      </c>
      <c r="E13" s="16"/>
      <c r="F13" s="14">
        <v>80</v>
      </c>
      <c r="G13" s="14">
        <v>85</v>
      </c>
      <c r="H13" s="14"/>
      <c r="I13" s="14"/>
      <c r="J13" s="3">
        <f t="shared" si="0"/>
        <v>73</v>
      </c>
      <c r="K13" s="15">
        <f t="shared" si="1"/>
        <v>4.2941176470588234</v>
      </c>
      <c r="L13" s="17">
        <v>75</v>
      </c>
      <c r="M13" s="17">
        <v>70</v>
      </c>
      <c r="N13" s="1"/>
      <c r="O13" s="1">
        <v>80</v>
      </c>
      <c r="P13" s="1">
        <v>85</v>
      </c>
      <c r="Q13" s="1"/>
      <c r="R13" s="1"/>
      <c r="S13" s="3">
        <f t="shared" ref="S13:S26" si="3">(L13+M13+N13+O13+R13)/3</f>
        <v>75</v>
      </c>
      <c r="T13" s="3">
        <f t="shared" si="2"/>
        <v>4.4117647058823533</v>
      </c>
    </row>
    <row r="14" spans="1:20">
      <c r="A14" s="47">
        <v>38</v>
      </c>
      <c r="B14" s="75" t="s">
        <v>63</v>
      </c>
      <c r="C14" s="16">
        <v>36</v>
      </c>
      <c r="D14" s="16">
        <v>70</v>
      </c>
      <c r="E14" s="16"/>
      <c r="F14" s="14">
        <v>70</v>
      </c>
      <c r="G14" s="14">
        <v>70</v>
      </c>
      <c r="H14" s="14"/>
      <c r="I14" s="14"/>
      <c r="J14" s="3">
        <f t="shared" si="0"/>
        <v>61.5</v>
      </c>
      <c r="K14" s="15">
        <f t="shared" si="1"/>
        <v>3.6176470588235294</v>
      </c>
      <c r="L14" s="17">
        <v>65</v>
      </c>
      <c r="M14" s="17">
        <v>70</v>
      </c>
      <c r="N14" s="1"/>
      <c r="O14" s="1">
        <v>70</v>
      </c>
      <c r="P14" s="1">
        <v>70</v>
      </c>
      <c r="Q14" s="1"/>
      <c r="R14" s="1"/>
      <c r="S14" s="3">
        <f t="shared" si="3"/>
        <v>68.333333333333329</v>
      </c>
      <c r="T14" s="3">
        <f t="shared" si="2"/>
        <v>4.0196078431372548</v>
      </c>
    </row>
    <row r="15" spans="1:20">
      <c r="A15" s="47">
        <v>40</v>
      </c>
      <c r="B15" s="75" t="s">
        <v>64</v>
      </c>
      <c r="C15" s="16">
        <v>93</v>
      </c>
      <c r="D15" s="16">
        <v>100</v>
      </c>
      <c r="E15" s="16"/>
      <c r="F15" s="14">
        <v>100</v>
      </c>
      <c r="G15" s="14">
        <v>100</v>
      </c>
      <c r="H15" s="14"/>
      <c r="I15" s="14"/>
      <c r="J15" s="3">
        <f t="shared" si="0"/>
        <v>98.25</v>
      </c>
      <c r="K15" s="15">
        <f t="shared" si="1"/>
        <v>5.7794117647058822</v>
      </c>
      <c r="L15" s="17">
        <v>95</v>
      </c>
      <c r="M15" s="17">
        <v>100</v>
      </c>
      <c r="N15" s="1"/>
      <c r="O15" s="1">
        <v>100</v>
      </c>
      <c r="P15" s="1">
        <v>100</v>
      </c>
      <c r="Q15" s="1"/>
      <c r="R15" s="1"/>
      <c r="S15" s="3">
        <f t="shared" si="3"/>
        <v>98.333333333333329</v>
      </c>
      <c r="T15" s="3">
        <f t="shared" si="2"/>
        <v>5.784313725490196</v>
      </c>
    </row>
    <row r="16" spans="1:20">
      <c r="A16" s="47">
        <v>41</v>
      </c>
      <c r="B16" s="76" t="s">
        <v>65</v>
      </c>
      <c r="C16" s="16">
        <v>70</v>
      </c>
      <c r="D16" s="16">
        <v>80</v>
      </c>
      <c r="E16" s="16"/>
      <c r="F16" s="14">
        <v>90</v>
      </c>
      <c r="G16" s="14">
        <v>100</v>
      </c>
      <c r="H16" s="14"/>
      <c r="I16" s="14"/>
      <c r="J16" s="3">
        <f t="shared" si="0"/>
        <v>85</v>
      </c>
      <c r="K16" s="15">
        <f t="shared" si="1"/>
        <v>5</v>
      </c>
      <c r="L16" s="17">
        <v>85</v>
      </c>
      <c r="M16" s="17">
        <v>80</v>
      </c>
      <c r="N16" s="1"/>
      <c r="O16" s="1">
        <v>90</v>
      </c>
      <c r="P16" s="1">
        <v>100</v>
      </c>
      <c r="Q16" s="1"/>
      <c r="R16" s="1"/>
      <c r="S16" s="3">
        <f t="shared" si="3"/>
        <v>85</v>
      </c>
      <c r="T16" s="3">
        <f t="shared" si="2"/>
        <v>5</v>
      </c>
    </row>
    <row r="17" spans="1:20">
      <c r="A17" s="47">
        <v>43</v>
      </c>
      <c r="B17" s="76" t="s">
        <v>66</v>
      </c>
      <c r="C17" s="16">
        <v>82</v>
      </c>
      <c r="D17" s="16">
        <v>100</v>
      </c>
      <c r="E17" s="16"/>
      <c r="F17" s="14">
        <v>95</v>
      </c>
      <c r="G17" s="14">
        <v>100</v>
      </c>
      <c r="H17" s="14"/>
      <c r="I17" s="14"/>
      <c r="J17" s="3">
        <f t="shared" si="0"/>
        <v>94.25</v>
      </c>
      <c r="K17" s="15">
        <f t="shared" si="1"/>
        <v>5.5441176470588234</v>
      </c>
      <c r="L17" s="17">
        <v>80</v>
      </c>
      <c r="M17" s="17">
        <v>100</v>
      </c>
      <c r="N17" s="1"/>
      <c r="O17" s="1">
        <v>95</v>
      </c>
      <c r="P17" s="1">
        <v>100</v>
      </c>
      <c r="Q17" s="1"/>
      <c r="R17" s="1"/>
      <c r="S17" s="3">
        <f t="shared" si="3"/>
        <v>91.666666666666671</v>
      </c>
      <c r="T17" s="3">
        <f t="shared" si="2"/>
        <v>5.3921568627450984</v>
      </c>
    </row>
    <row r="18" spans="1:20">
      <c r="A18" s="81"/>
      <c r="B18" s="82"/>
      <c r="C18" s="16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7"/>
      <c r="M18" s="17"/>
      <c r="N18" s="1"/>
      <c r="O18" s="1"/>
      <c r="P18" s="1"/>
      <c r="Q18" s="1"/>
      <c r="R18" s="1"/>
      <c r="S18" s="3">
        <f t="shared" si="3"/>
        <v>0</v>
      </c>
      <c r="T18" s="3">
        <f t="shared" si="2"/>
        <v>0</v>
      </c>
    </row>
    <row r="19" spans="1:20">
      <c r="A19" s="81"/>
      <c r="B19" s="82"/>
      <c r="C19" s="16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>
      <c r="A20" s="81"/>
      <c r="B20" s="82"/>
      <c r="C20" s="16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>
      <c r="A21" s="81"/>
      <c r="B21" s="82"/>
      <c r="C21" s="16"/>
      <c r="D21" s="16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>
      <c r="A22" s="81"/>
      <c r="B22" s="82"/>
      <c r="C22" s="16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>
      <c r="A23" s="81"/>
      <c r="B23" s="82"/>
      <c r="C23" s="16"/>
      <c r="D23" s="16"/>
      <c r="E23" s="16"/>
      <c r="F23" s="14"/>
      <c r="G23" s="14"/>
      <c r="H23" s="14"/>
      <c r="I23" s="14"/>
      <c r="J23" s="3">
        <f t="shared" si="0"/>
        <v>0</v>
      </c>
      <c r="K23" s="15">
        <f>(J23*$C$2)/$C$4</f>
        <v>0</v>
      </c>
      <c r="L23" s="1"/>
      <c r="M23" s="17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>
      <c r="A24" s="81"/>
      <c r="B24" s="82"/>
      <c r="C24" s="14"/>
      <c r="D24" s="14"/>
      <c r="E24" s="14"/>
      <c r="F24" s="14"/>
      <c r="G24" s="14"/>
      <c r="H24" s="14"/>
      <c r="I24" s="14"/>
      <c r="J24" s="3">
        <f t="shared" si="0"/>
        <v>0</v>
      </c>
      <c r="K24" s="15">
        <f>(J24*$C$2)/$C$4</f>
        <v>0</v>
      </c>
      <c r="L24" s="14"/>
      <c r="M24" s="14"/>
      <c r="N24" s="14"/>
      <c r="O24" s="14"/>
      <c r="P24" s="14"/>
      <c r="Q24" s="14"/>
      <c r="R24" s="14"/>
      <c r="S24" s="3">
        <f t="shared" si="3"/>
        <v>0</v>
      </c>
      <c r="T24" s="3">
        <f t="shared" si="2"/>
        <v>0</v>
      </c>
    </row>
    <row r="25" spans="1:20">
      <c r="A25" s="47">
        <v>123</v>
      </c>
      <c r="B25" s="48" t="s">
        <v>70</v>
      </c>
      <c r="C25" s="1">
        <v>90</v>
      </c>
      <c r="D25" s="1">
        <v>100</v>
      </c>
      <c r="E25" s="1"/>
      <c r="F25" s="1">
        <v>100</v>
      </c>
      <c r="G25" s="1">
        <v>100</v>
      </c>
      <c r="H25" s="1"/>
      <c r="I25" s="1"/>
      <c r="J25" s="3">
        <f t="shared" si="0"/>
        <v>97.5</v>
      </c>
      <c r="K25" s="15">
        <f>(J25*$C$2)/$C$4</f>
        <v>5.7352941176470589</v>
      </c>
      <c r="L25" s="1">
        <v>100</v>
      </c>
      <c r="M25" s="1">
        <v>100</v>
      </c>
      <c r="N25" s="1"/>
      <c r="O25" s="1"/>
      <c r="P25" s="1"/>
      <c r="Q25" s="1"/>
      <c r="R25" s="1"/>
      <c r="S25" s="3">
        <f t="shared" si="3"/>
        <v>66.666666666666671</v>
      </c>
      <c r="T25" s="3">
        <f t="shared" si="2"/>
        <v>3.9215686274509807</v>
      </c>
    </row>
    <row r="26" spans="1:20">
      <c r="A26" s="81"/>
      <c r="B26" s="82"/>
      <c r="C26" s="1"/>
      <c r="D26" s="1"/>
      <c r="E26" s="1"/>
      <c r="F26" s="1"/>
      <c r="G26" s="1"/>
      <c r="H26" s="1"/>
      <c r="I26" s="1"/>
      <c r="J26" s="3">
        <f t="shared" si="0"/>
        <v>0</v>
      </c>
      <c r="K26" s="15">
        <f>(J26*$C$2)/$C$4</f>
        <v>0</v>
      </c>
      <c r="L26" s="1"/>
      <c r="M26" s="1"/>
      <c r="N26" s="1"/>
      <c r="O26" s="1"/>
      <c r="P26" s="1"/>
      <c r="Q26" s="1"/>
      <c r="R26" s="1"/>
      <c r="S26" s="3">
        <f t="shared" si="3"/>
        <v>0</v>
      </c>
      <c r="T26" s="3">
        <f t="shared" si="2"/>
        <v>0</v>
      </c>
    </row>
  </sheetData>
  <mergeCells count="11">
    <mergeCell ref="B6:B7"/>
    <mergeCell ref="C6:I6"/>
    <mergeCell ref="J6:J7"/>
    <mergeCell ref="K6:K7"/>
    <mergeCell ref="L6:R6"/>
    <mergeCell ref="S6:S7"/>
    <mergeCell ref="T6:T7"/>
    <mergeCell ref="C1:K1"/>
    <mergeCell ref="C2:E2"/>
    <mergeCell ref="C3:E3"/>
    <mergeCell ref="C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O17" sqref="O17"/>
    </sheetView>
  </sheetViews>
  <sheetFormatPr defaultRowHeight="15"/>
  <cols>
    <col min="1" max="1" width="4.42578125" customWidth="1"/>
    <col min="2" max="2" width="24.5703125" customWidth="1"/>
    <col min="3" max="9" width="5.7109375" customWidth="1"/>
    <col min="10" max="10" width="7.5703125" customWidth="1"/>
    <col min="11" max="11" width="8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72</v>
      </c>
      <c r="D1" s="124"/>
      <c r="E1" s="124"/>
      <c r="F1" s="12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8.5" customHeight="1">
      <c r="A7" s="13"/>
      <c r="B7" s="127"/>
      <c r="C7" s="50" t="s">
        <v>10</v>
      </c>
      <c r="D7" s="50" t="s">
        <v>11</v>
      </c>
      <c r="E7" s="50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50" t="s">
        <v>10</v>
      </c>
      <c r="M7" s="50" t="s">
        <v>11</v>
      </c>
      <c r="N7" s="50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99</v>
      </c>
      <c r="D8" s="16">
        <v>88</v>
      </c>
      <c r="E8" s="16"/>
      <c r="F8" s="14">
        <v>100</v>
      </c>
      <c r="G8" s="14">
        <v>95</v>
      </c>
      <c r="H8" s="14"/>
      <c r="I8" s="14"/>
      <c r="J8" s="3">
        <f>(C8+D8+E8+F8+G8+I8)/4</f>
        <v>95.5</v>
      </c>
      <c r="K8" s="15">
        <f>(J8*$C$2)/$C$4</f>
        <v>5.617647058823529</v>
      </c>
      <c r="L8" s="17"/>
      <c r="M8" s="17"/>
      <c r="N8" s="1"/>
      <c r="O8" s="1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36</v>
      </c>
      <c r="D9" s="16">
        <v>64</v>
      </c>
      <c r="E9" s="16"/>
      <c r="F9" s="14">
        <v>45</v>
      </c>
      <c r="G9" s="14">
        <v>75</v>
      </c>
      <c r="H9" s="14"/>
      <c r="I9" s="14"/>
      <c r="J9" s="3">
        <f t="shared" ref="J9:J25" si="0">(C9+D9+E9+F9+G9+I9)/4</f>
        <v>55</v>
      </c>
      <c r="K9" s="15">
        <f t="shared" ref="K9:K26" si="1">(J9*$C$2)/$C$4</f>
        <v>3.2352941176470589</v>
      </c>
      <c r="L9" s="17">
        <v>30</v>
      </c>
      <c r="M9" s="17"/>
      <c r="N9" s="1"/>
      <c r="O9" s="1">
        <v>45</v>
      </c>
      <c r="P9" s="1"/>
      <c r="Q9" s="1"/>
      <c r="R9" s="1"/>
      <c r="S9" s="3">
        <f>(L9+M9+N9+O9+R9)/5</f>
        <v>15</v>
      </c>
      <c r="T9" s="3">
        <f t="shared" ref="T9:T26" si="2">(S9*$C$2)/$C$4</f>
        <v>0.88235294117647056</v>
      </c>
    </row>
    <row r="10" spans="1:20">
      <c r="A10" s="47">
        <v>33</v>
      </c>
      <c r="B10" s="75" t="s">
        <v>59</v>
      </c>
      <c r="C10" s="16">
        <v>62</v>
      </c>
      <c r="D10" s="16">
        <v>68</v>
      </c>
      <c r="E10" s="16"/>
      <c r="F10" s="14">
        <v>70</v>
      </c>
      <c r="G10" s="14">
        <v>80</v>
      </c>
      <c r="H10" s="14"/>
      <c r="I10" s="14"/>
      <c r="J10" s="3">
        <f t="shared" si="0"/>
        <v>70</v>
      </c>
      <c r="K10" s="15">
        <f t="shared" si="1"/>
        <v>4.117647058823529</v>
      </c>
      <c r="L10" s="17">
        <v>85</v>
      </c>
      <c r="M10" s="17"/>
      <c r="N10" s="1"/>
      <c r="O10" s="1">
        <v>100</v>
      </c>
      <c r="P10" s="1"/>
      <c r="Q10" s="1"/>
      <c r="R10" s="1"/>
      <c r="S10" s="3">
        <f>(L10+M10+N10+O10+R10)/4</f>
        <v>46.25</v>
      </c>
      <c r="T10" s="3">
        <f t="shared" si="2"/>
        <v>2.7205882352941178</v>
      </c>
    </row>
    <row r="11" spans="1:20">
      <c r="A11" s="47">
        <v>34</v>
      </c>
      <c r="B11" s="73" t="s">
        <v>60</v>
      </c>
      <c r="C11" s="16">
        <v>45</v>
      </c>
      <c r="D11" s="16">
        <v>52</v>
      </c>
      <c r="E11" s="16"/>
      <c r="F11" s="14">
        <v>60</v>
      </c>
      <c r="G11" s="14">
        <v>65</v>
      </c>
      <c r="H11" s="14"/>
      <c r="I11" s="14"/>
      <c r="J11" s="3">
        <f t="shared" si="0"/>
        <v>55.5</v>
      </c>
      <c r="K11" s="15">
        <f t="shared" si="1"/>
        <v>3.2647058823529411</v>
      </c>
      <c r="L11" s="17">
        <v>25</v>
      </c>
      <c r="M11" s="17"/>
      <c r="N11" s="1"/>
      <c r="O11" s="1">
        <v>45</v>
      </c>
      <c r="P11" s="1"/>
      <c r="Q11" s="1"/>
      <c r="R11" s="1"/>
      <c r="S11" s="3">
        <f>(L11+M11+N11+O11+R11)/3</f>
        <v>23.333333333333332</v>
      </c>
      <c r="T11" s="3">
        <f t="shared" si="2"/>
        <v>1.3725490196078431</v>
      </c>
    </row>
    <row r="12" spans="1:20">
      <c r="A12" s="47">
        <v>36</v>
      </c>
      <c r="B12" s="75" t="s">
        <v>61</v>
      </c>
      <c r="C12" s="16">
        <v>64</v>
      </c>
      <c r="D12" s="16">
        <v>80</v>
      </c>
      <c r="E12" s="16"/>
      <c r="F12" s="14">
        <v>70</v>
      </c>
      <c r="G12" s="14">
        <v>95</v>
      </c>
      <c r="H12" s="14"/>
      <c r="I12" s="14"/>
      <c r="J12" s="3">
        <f t="shared" si="0"/>
        <v>77.25</v>
      </c>
      <c r="K12" s="15">
        <f t="shared" si="1"/>
        <v>4.5441176470588234</v>
      </c>
      <c r="L12" s="17">
        <v>95</v>
      </c>
      <c r="M12" s="17"/>
      <c r="N12" s="1"/>
      <c r="O12" s="1">
        <v>100</v>
      </c>
      <c r="P12" s="1"/>
      <c r="Q12" s="1"/>
      <c r="R12" s="1"/>
      <c r="S12" s="3">
        <f>(L12+M12+N12+O12+R12)/4</f>
        <v>48.75</v>
      </c>
      <c r="T12" s="3">
        <f t="shared" si="2"/>
        <v>2.8676470588235294</v>
      </c>
    </row>
    <row r="13" spans="1:20">
      <c r="A13" s="47">
        <v>37</v>
      </c>
      <c r="B13" s="75" t="s">
        <v>62</v>
      </c>
      <c r="C13" s="16">
        <v>12</v>
      </c>
      <c r="D13" s="16">
        <v>28</v>
      </c>
      <c r="E13" s="16"/>
      <c r="F13" s="14">
        <v>45</v>
      </c>
      <c r="G13" s="14">
        <v>45</v>
      </c>
      <c r="H13" s="14"/>
      <c r="I13" s="14"/>
      <c r="J13" s="3">
        <f t="shared" si="0"/>
        <v>32.5</v>
      </c>
      <c r="K13" s="15">
        <f t="shared" si="1"/>
        <v>1.911764705882353</v>
      </c>
      <c r="L13" s="17">
        <v>35</v>
      </c>
      <c r="M13" s="17"/>
      <c r="N13" s="1"/>
      <c r="O13" s="1">
        <v>45</v>
      </c>
      <c r="P13" s="1"/>
      <c r="Q13" s="1"/>
      <c r="R13" s="1"/>
      <c r="S13" s="3">
        <f t="shared" ref="S13:S26" si="3">(L13+M13+N13+O13+R13)/3</f>
        <v>26.666666666666668</v>
      </c>
      <c r="T13" s="3">
        <f t="shared" si="2"/>
        <v>1.5686274509803921</v>
      </c>
    </row>
    <row r="14" spans="1:20">
      <c r="A14" s="47">
        <v>38</v>
      </c>
      <c r="B14" s="75" t="s">
        <v>63</v>
      </c>
      <c r="C14" s="16">
        <v>20</v>
      </c>
      <c r="D14" s="16">
        <v>40</v>
      </c>
      <c r="E14" s="16"/>
      <c r="F14" s="14">
        <v>45</v>
      </c>
      <c r="G14" s="14">
        <v>55</v>
      </c>
      <c r="H14" s="14"/>
      <c r="I14" s="14"/>
      <c r="J14" s="3">
        <f t="shared" si="0"/>
        <v>40</v>
      </c>
      <c r="K14" s="15">
        <f t="shared" si="1"/>
        <v>2.3529411764705883</v>
      </c>
      <c r="L14" s="17">
        <v>45</v>
      </c>
      <c r="M14" s="17"/>
      <c r="N14" s="1"/>
      <c r="O14" s="1">
        <v>55</v>
      </c>
      <c r="P14" s="1"/>
      <c r="Q14" s="1"/>
      <c r="R14" s="1"/>
      <c r="S14" s="3">
        <f t="shared" si="3"/>
        <v>33.333333333333336</v>
      </c>
      <c r="T14" s="3">
        <f t="shared" si="2"/>
        <v>1.9607843137254903</v>
      </c>
    </row>
    <row r="15" spans="1:20">
      <c r="A15" s="47">
        <v>40</v>
      </c>
      <c r="B15" s="75" t="s">
        <v>64</v>
      </c>
      <c r="C15" s="16">
        <v>91</v>
      </c>
      <c r="D15" s="16">
        <v>76</v>
      </c>
      <c r="E15" s="16"/>
      <c r="F15" s="14">
        <v>100</v>
      </c>
      <c r="G15" s="14">
        <v>85</v>
      </c>
      <c r="H15" s="14"/>
      <c r="I15" s="14"/>
      <c r="J15" s="3">
        <f t="shared" si="0"/>
        <v>88</v>
      </c>
      <c r="K15" s="15">
        <f t="shared" si="1"/>
        <v>5.1764705882352944</v>
      </c>
      <c r="L15" s="17">
        <v>65</v>
      </c>
      <c r="M15" s="17"/>
      <c r="N15" s="1"/>
      <c r="O15" s="1">
        <v>80</v>
      </c>
      <c r="P15" s="1"/>
      <c r="Q15" s="1"/>
      <c r="R15" s="1"/>
      <c r="S15" s="3">
        <f t="shared" si="3"/>
        <v>48.333333333333336</v>
      </c>
      <c r="T15" s="3">
        <f t="shared" si="2"/>
        <v>2.8431372549019609</v>
      </c>
    </row>
    <row r="16" spans="1:20">
      <c r="A16" s="47">
        <v>41</v>
      </c>
      <c r="B16" s="76" t="s">
        <v>65</v>
      </c>
      <c r="C16" s="16">
        <v>38</v>
      </c>
      <c r="D16" s="16">
        <v>32</v>
      </c>
      <c r="E16" s="16"/>
      <c r="F16" s="14">
        <v>45</v>
      </c>
      <c r="G16" s="14">
        <v>45</v>
      </c>
      <c r="H16" s="14"/>
      <c r="I16" s="14"/>
      <c r="J16" s="3">
        <f t="shared" si="0"/>
        <v>40</v>
      </c>
      <c r="K16" s="15">
        <f t="shared" si="1"/>
        <v>2.3529411764705883</v>
      </c>
      <c r="L16" s="1">
        <v>20</v>
      </c>
      <c r="M16" s="17"/>
      <c r="N16" s="1"/>
      <c r="O16" s="1">
        <v>45</v>
      </c>
      <c r="P16" s="1"/>
      <c r="Q16" s="1"/>
      <c r="R16" s="1"/>
      <c r="S16" s="3">
        <f t="shared" si="3"/>
        <v>21.666666666666668</v>
      </c>
      <c r="T16" s="3">
        <f t="shared" si="2"/>
        <v>1.2745098039215688</v>
      </c>
    </row>
    <row r="17" spans="1:20">
      <c r="A17" s="47">
        <v>43</v>
      </c>
      <c r="B17" s="76" t="s">
        <v>66</v>
      </c>
      <c r="C17" s="16">
        <v>56</v>
      </c>
      <c r="D17" s="16">
        <v>60</v>
      </c>
      <c r="E17" s="16"/>
      <c r="F17" s="14">
        <v>65</v>
      </c>
      <c r="G17" s="14">
        <v>70</v>
      </c>
      <c r="H17" s="14"/>
      <c r="I17" s="14"/>
      <c r="J17" s="3">
        <f t="shared" si="0"/>
        <v>62.75</v>
      </c>
      <c r="K17" s="15">
        <f t="shared" si="1"/>
        <v>3.6911764705882355</v>
      </c>
      <c r="L17" s="1">
        <v>65</v>
      </c>
      <c r="M17" s="17"/>
      <c r="N17" s="1"/>
      <c r="O17" s="1">
        <v>80</v>
      </c>
      <c r="P17" s="1"/>
      <c r="Q17" s="1"/>
      <c r="R17" s="1"/>
      <c r="S17" s="3">
        <f t="shared" si="3"/>
        <v>48.333333333333336</v>
      </c>
      <c r="T17" s="3">
        <f t="shared" si="2"/>
        <v>2.8431372549019609</v>
      </c>
    </row>
    <row r="18" spans="1:20">
      <c r="A18" s="47"/>
      <c r="B18" s="48"/>
      <c r="C18" s="16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17"/>
      <c r="N18" s="1"/>
      <c r="O18" s="1"/>
      <c r="P18" s="1"/>
      <c r="Q18" s="1"/>
      <c r="R18" s="1"/>
      <c r="S18" s="3">
        <f t="shared" si="3"/>
        <v>0</v>
      </c>
      <c r="T18" s="3">
        <f t="shared" si="2"/>
        <v>0</v>
      </c>
    </row>
    <row r="19" spans="1:20">
      <c r="A19" s="47"/>
      <c r="B19" s="48"/>
      <c r="C19" s="16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>
      <c r="A20" s="47"/>
      <c r="B20" s="48"/>
      <c r="C20" s="16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>
      <c r="A21" s="47"/>
      <c r="B21" s="48"/>
      <c r="C21" s="16"/>
      <c r="D21" s="16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>
      <c r="A22" s="47"/>
      <c r="B22" s="48"/>
      <c r="C22" s="16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>
      <c r="A23" s="47"/>
      <c r="B23" s="48"/>
      <c r="C23" s="16"/>
      <c r="D23" s="16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17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>
      <c r="A24" s="47"/>
      <c r="B24" s="48"/>
      <c r="C24" s="14"/>
      <c r="D24" s="14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4"/>
      <c r="M24" s="14"/>
      <c r="N24" s="14"/>
      <c r="O24" s="14"/>
      <c r="P24" s="14"/>
      <c r="Q24" s="14"/>
      <c r="R24" s="14"/>
      <c r="S24" s="3">
        <f t="shared" si="3"/>
        <v>0</v>
      </c>
      <c r="T24" s="3">
        <f t="shared" si="2"/>
        <v>0</v>
      </c>
    </row>
    <row r="25" spans="1:20">
      <c r="A25" s="47">
        <v>123</v>
      </c>
      <c r="B25" s="48" t="s">
        <v>70</v>
      </c>
      <c r="C25" s="1">
        <v>100</v>
      </c>
      <c r="D25" s="1">
        <v>100</v>
      </c>
      <c r="E25" s="1"/>
      <c r="F25" s="1">
        <v>100</v>
      </c>
      <c r="G25" s="1">
        <v>100</v>
      </c>
      <c r="H25" s="1"/>
      <c r="I25" s="1"/>
      <c r="J25" s="3">
        <f t="shared" si="0"/>
        <v>100</v>
      </c>
      <c r="K25" s="15">
        <f t="shared" si="1"/>
        <v>5.882352941176471</v>
      </c>
      <c r="L25" s="1">
        <v>95</v>
      </c>
      <c r="M25" s="1"/>
      <c r="N25" s="1"/>
      <c r="O25" s="1"/>
      <c r="P25" s="1"/>
      <c r="Q25" s="1"/>
      <c r="R25" s="1"/>
      <c r="S25" s="3">
        <f t="shared" si="3"/>
        <v>31.666666666666668</v>
      </c>
      <c r="T25" s="3">
        <f t="shared" si="2"/>
        <v>1.8627450980392157</v>
      </c>
    </row>
    <row r="26" spans="1:20">
      <c r="A26" s="47"/>
      <c r="B26" s="48"/>
      <c r="C26" s="1"/>
      <c r="D26" s="1"/>
      <c r="E26" s="1"/>
      <c r="F26" s="1"/>
      <c r="G26" s="1"/>
      <c r="H26" s="1"/>
      <c r="I26" s="1"/>
      <c r="J26" s="3">
        <f>(C26+D26+E26+F26+G26+I26)/4</f>
        <v>0</v>
      </c>
      <c r="K26" s="15">
        <f t="shared" si="1"/>
        <v>0</v>
      </c>
      <c r="L26" s="1"/>
      <c r="M26" s="1"/>
      <c r="N26" s="1"/>
      <c r="O26" s="1"/>
      <c r="P26" s="1"/>
      <c r="Q26" s="1"/>
      <c r="R26" s="1"/>
      <c r="S26" s="3">
        <f t="shared" si="3"/>
        <v>0</v>
      </c>
      <c r="T26" s="3">
        <f t="shared" si="2"/>
        <v>0</v>
      </c>
    </row>
  </sheetData>
  <mergeCells count="11">
    <mergeCell ref="B6:B7"/>
    <mergeCell ref="C6:I6"/>
    <mergeCell ref="T6:T7"/>
    <mergeCell ref="C1:F1"/>
    <mergeCell ref="J6:J7"/>
    <mergeCell ref="K6:K7"/>
    <mergeCell ref="L6:R6"/>
    <mergeCell ref="S6:S7"/>
    <mergeCell ref="C2:E2"/>
    <mergeCell ref="C3:E3"/>
    <mergeCell ref="C4:E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7" zoomScaleNormal="100" workbookViewId="0">
      <selection activeCell="M18" sqref="M18"/>
    </sheetView>
  </sheetViews>
  <sheetFormatPr defaultRowHeight="15"/>
  <cols>
    <col min="1" max="1" width="4.42578125" customWidth="1"/>
    <col min="2" max="2" width="24.5703125" customWidth="1"/>
    <col min="3" max="9" width="5.7109375" customWidth="1"/>
    <col min="10" max="10" width="7.5703125" customWidth="1"/>
    <col min="11" max="11" width="8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71</v>
      </c>
      <c r="D1" s="124"/>
      <c r="E1" s="124"/>
      <c r="F1" s="124"/>
      <c r="G1" s="124"/>
      <c r="H1" s="124"/>
      <c r="I1" s="124"/>
      <c r="J1" s="12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8.5" customHeight="1">
      <c r="A7" s="13"/>
      <c r="B7" s="127"/>
      <c r="C7" s="50" t="s">
        <v>10</v>
      </c>
      <c r="D7" s="50" t="s">
        <v>11</v>
      </c>
      <c r="E7" s="50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50" t="s">
        <v>10</v>
      </c>
      <c r="M7" s="50" t="s">
        <v>11</v>
      </c>
      <c r="N7" s="50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100</v>
      </c>
      <c r="D8" s="16">
        <v>95</v>
      </c>
      <c r="E8" s="16"/>
      <c r="F8" s="14">
        <v>100</v>
      </c>
      <c r="G8" s="14">
        <v>100</v>
      </c>
      <c r="H8" s="14"/>
      <c r="I8" s="14"/>
      <c r="J8" s="3">
        <f>(C8+D8+E8+F8+G8+I8)/4</f>
        <v>98.75</v>
      </c>
      <c r="K8" s="15">
        <f>(J8*$C$2)/$C$4</f>
        <v>5.8088235294117645</v>
      </c>
      <c r="L8" s="17"/>
      <c r="M8" s="17"/>
      <c r="N8" s="1"/>
      <c r="O8" s="1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75</v>
      </c>
      <c r="D9" s="16">
        <v>70</v>
      </c>
      <c r="E9" s="16"/>
      <c r="F9" s="14">
        <v>100</v>
      </c>
      <c r="G9" s="14">
        <v>100</v>
      </c>
      <c r="H9" s="14"/>
      <c r="I9" s="14"/>
      <c r="J9" s="3">
        <f t="shared" ref="J9:J25" si="0">(C9+D9+E9+F9+G9+I9)/4</f>
        <v>86.25</v>
      </c>
      <c r="K9" s="15">
        <f t="shared" ref="K9:K26" si="1">(J9*$C$2)/$C$4</f>
        <v>5.0735294117647056</v>
      </c>
      <c r="L9" s="17">
        <v>85</v>
      </c>
      <c r="M9" s="17">
        <v>80</v>
      </c>
      <c r="N9" s="1"/>
      <c r="O9" s="1">
        <v>100</v>
      </c>
      <c r="P9" s="1">
        <v>100</v>
      </c>
      <c r="Q9" s="1"/>
      <c r="R9" s="1"/>
      <c r="S9" s="3">
        <f>(L9+M9+N9+O9+R9)/5</f>
        <v>53</v>
      </c>
      <c r="T9" s="3">
        <f t="shared" ref="T9:T26" si="2">(S9*$C$2)/$C$4</f>
        <v>3.1176470588235294</v>
      </c>
    </row>
    <row r="10" spans="1:20">
      <c r="A10" s="47">
        <v>33</v>
      </c>
      <c r="B10" s="75" t="s">
        <v>59</v>
      </c>
      <c r="C10" s="16">
        <v>80</v>
      </c>
      <c r="D10" s="16">
        <v>64</v>
      </c>
      <c r="E10" s="16"/>
      <c r="F10" s="14">
        <v>100</v>
      </c>
      <c r="G10" s="14">
        <v>100</v>
      </c>
      <c r="H10" s="14"/>
      <c r="I10" s="14"/>
      <c r="J10" s="3">
        <f t="shared" si="0"/>
        <v>86</v>
      </c>
      <c r="K10" s="15">
        <f t="shared" si="1"/>
        <v>5.0588235294117645</v>
      </c>
      <c r="L10" s="17">
        <v>80</v>
      </c>
      <c r="M10" s="17">
        <v>75</v>
      </c>
      <c r="N10" s="1"/>
      <c r="O10" s="1">
        <v>100</v>
      </c>
      <c r="P10" s="1">
        <v>100</v>
      </c>
      <c r="Q10" s="1"/>
      <c r="R10" s="1"/>
      <c r="S10" s="3">
        <f>(L10+M10+N10+O10+R10)/4</f>
        <v>63.75</v>
      </c>
      <c r="T10" s="3">
        <f t="shared" si="2"/>
        <v>3.75</v>
      </c>
    </row>
    <row r="11" spans="1:20">
      <c r="A11" s="47">
        <v>34</v>
      </c>
      <c r="B11" s="73" t="s">
        <v>60</v>
      </c>
      <c r="C11" s="16">
        <v>75</v>
      </c>
      <c r="D11" s="16">
        <v>49</v>
      </c>
      <c r="E11" s="16"/>
      <c r="F11" s="14">
        <v>100</v>
      </c>
      <c r="G11" s="14">
        <v>100</v>
      </c>
      <c r="H11" s="14"/>
      <c r="I11" s="14"/>
      <c r="J11" s="3">
        <f t="shared" si="0"/>
        <v>81</v>
      </c>
      <c r="K11" s="15">
        <f t="shared" si="1"/>
        <v>4.7647058823529411</v>
      </c>
      <c r="L11" s="17">
        <v>56</v>
      </c>
      <c r="M11" s="17">
        <v>75</v>
      </c>
      <c r="N11" s="1"/>
      <c r="O11" s="1">
        <v>100</v>
      </c>
      <c r="P11" s="1">
        <v>100</v>
      </c>
      <c r="Q11" s="1"/>
      <c r="R11" s="1"/>
      <c r="S11" s="3">
        <f>(L11+M11+N11+O11+R11)/3</f>
        <v>77</v>
      </c>
      <c r="T11" s="3">
        <f t="shared" si="2"/>
        <v>4.5294117647058822</v>
      </c>
    </row>
    <row r="12" spans="1:20">
      <c r="A12" s="47">
        <v>36</v>
      </c>
      <c r="B12" s="75" t="s">
        <v>61</v>
      </c>
      <c r="C12" s="16">
        <v>100</v>
      </c>
      <c r="D12" s="16">
        <v>81</v>
      </c>
      <c r="E12" s="16"/>
      <c r="F12" s="14">
        <v>100</v>
      </c>
      <c r="G12" s="14">
        <v>100</v>
      </c>
      <c r="H12" s="14"/>
      <c r="I12" s="14"/>
      <c r="J12" s="3">
        <f t="shared" si="0"/>
        <v>95.25</v>
      </c>
      <c r="K12" s="15">
        <f t="shared" si="1"/>
        <v>5.6029411764705879</v>
      </c>
      <c r="L12" s="17">
        <v>80</v>
      </c>
      <c r="M12" s="17">
        <v>85</v>
      </c>
      <c r="N12" s="1"/>
      <c r="O12" s="1">
        <v>100</v>
      </c>
      <c r="P12" s="1">
        <v>100</v>
      </c>
      <c r="Q12" s="1"/>
      <c r="R12" s="1"/>
      <c r="S12" s="3">
        <f>(L12+M12+N12+O12+R12)/4</f>
        <v>66.25</v>
      </c>
      <c r="T12" s="3">
        <f t="shared" si="2"/>
        <v>3.8970588235294117</v>
      </c>
    </row>
    <row r="13" spans="1:20">
      <c r="A13" s="47">
        <v>37</v>
      </c>
      <c r="B13" s="75" t="s">
        <v>62</v>
      </c>
      <c r="C13" s="16">
        <v>40</v>
      </c>
      <c r="D13" s="16">
        <v>48</v>
      </c>
      <c r="E13" s="16"/>
      <c r="F13" s="14">
        <v>75</v>
      </c>
      <c r="G13" s="14">
        <v>75</v>
      </c>
      <c r="H13" s="14"/>
      <c r="I13" s="14"/>
      <c r="J13" s="3">
        <f t="shared" si="0"/>
        <v>59.5</v>
      </c>
      <c r="K13" s="15">
        <f t="shared" si="1"/>
        <v>3.5</v>
      </c>
      <c r="L13" s="17">
        <v>32</v>
      </c>
      <c r="M13" s="17">
        <v>45</v>
      </c>
      <c r="N13" s="1"/>
      <c r="O13" s="1">
        <v>100</v>
      </c>
      <c r="P13" s="1">
        <v>100</v>
      </c>
      <c r="Q13" s="1"/>
      <c r="R13" s="1"/>
      <c r="S13" s="3">
        <f t="shared" ref="S13:S26" si="3">(L13+M13+N13+O13+R13)/3</f>
        <v>59</v>
      </c>
      <c r="T13" s="3">
        <f t="shared" si="2"/>
        <v>3.4705882352941178</v>
      </c>
    </row>
    <row r="14" spans="1:20">
      <c r="A14" s="47">
        <v>38</v>
      </c>
      <c r="B14" s="75" t="s">
        <v>63</v>
      </c>
      <c r="C14" s="16">
        <v>55</v>
      </c>
      <c r="D14" s="16">
        <v>31</v>
      </c>
      <c r="E14" s="16"/>
      <c r="F14" s="14">
        <v>80</v>
      </c>
      <c r="G14" s="14">
        <v>80</v>
      </c>
      <c r="H14" s="14"/>
      <c r="I14" s="14"/>
      <c r="J14" s="3">
        <f t="shared" si="0"/>
        <v>61.5</v>
      </c>
      <c r="K14" s="15">
        <f t="shared" si="1"/>
        <v>3.6176470588235294</v>
      </c>
      <c r="L14" s="17">
        <v>48</v>
      </c>
      <c r="M14" s="17">
        <v>55</v>
      </c>
      <c r="N14" s="1"/>
      <c r="O14" s="1">
        <v>100</v>
      </c>
      <c r="P14" s="1">
        <v>100</v>
      </c>
      <c r="Q14" s="1"/>
      <c r="R14" s="1"/>
      <c r="S14" s="3">
        <f t="shared" si="3"/>
        <v>67.666666666666671</v>
      </c>
      <c r="T14" s="3">
        <f t="shared" si="2"/>
        <v>3.9803921568627452</v>
      </c>
    </row>
    <row r="15" spans="1:20">
      <c r="A15" s="47">
        <v>40</v>
      </c>
      <c r="B15" s="75" t="s">
        <v>64</v>
      </c>
      <c r="C15" s="16">
        <v>75</v>
      </c>
      <c r="D15" s="16">
        <v>85</v>
      </c>
      <c r="E15" s="16"/>
      <c r="F15" s="14">
        <v>100</v>
      </c>
      <c r="G15" s="14">
        <v>100</v>
      </c>
      <c r="H15" s="14"/>
      <c r="I15" s="14"/>
      <c r="J15" s="3">
        <f t="shared" si="0"/>
        <v>90</v>
      </c>
      <c r="K15" s="15">
        <f t="shared" si="1"/>
        <v>5.2941176470588234</v>
      </c>
      <c r="L15" s="17">
        <v>92</v>
      </c>
      <c r="M15" s="17">
        <v>95</v>
      </c>
      <c r="N15" s="1"/>
      <c r="O15" s="1">
        <v>100</v>
      </c>
      <c r="P15" s="1">
        <v>100</v>
      </c>
      <c r="Q15" s="1"/>
      <c r="R15" s="1"/>
      <c r="S15" s="3">
        <f t="shared" si="3"/>
        <v>95.666666666666671</v>
      </c>
      <c r="T15" s="3">
        <f t="shared" si="2"/>
        <v>5.6274509803921573</v>
      </c>
    </row>
    <row r="16" spans="1:20">
      <c r="A16" s="47">
        <v>41</v>
      </c>
      <c r="B16" s="76" t="s">
        <v>65</v>
      </c>
      <c r="C16" s="16">
        <v>80</v>
      </c>
      <c r="D16" s="16">
        <v>48</v>
      </c>
      <c r="E16" s="16"/>
      <c r="F16" s="14">
        <v>80</v>
      </c>
      <c r="G16" s="14">
        <v>80</v>
      </c>
      <c r="H16" s="14"/>
      <c r="I16" s="14"/>
      <c r="J16" s="3">
        <f t="shared" si="0"/>
        <v>72</v>
      </c>
      <c r="K16" s="15">
        <f t="shared" si="1"/>
        <v>4.2352941176470589</v>
      </c>
      <c r="L16" s="1">
        <v>52</v>
      </c>
      <c r="M16" s="17">
        <v>60</v>
      </c>
      <c r="N16" s="1"/>
      <c r="O16" s="1">
        <v>100</v>
      </c>
      <c r="P16" s="1">
        <v>100</v>
      </c>
      <c r="Q16" s="1"/>
      <c r="R16" s="1"/>
      <c r="S16" s="3">
        <f t="shared" si="3"/>
        <v>70.666666666666671</v>
      </c>
      <c r="T16" s="3">
        <f t="shared" si="2"/>
        <v>4.1568627450980395</v>
      </c>
    </row>
    <row r="17" spans="1:20">
      <c r="A17" s="47">
        <v>43</v>
      </c>
      <c r="B17" s="76" t="s">
        <v>66</v>
      </c>
      <c r="C17" s="16">
        <v>65</v>
      </c>
      <c r="D17" s="16">
        <v>70</v>
      </c>
      <c r="E17" s="16"/>
      <c r="F17" s="14">
        <v>100</v>
      </c>
      <c r="G17" s="14">
        <v>100</v>
      </c>
      <c r="H17" s="14"/>
      <c r="I17" s="14"/>
      <c r="J17" s="3">
        <f t="shared" si="0"/>
        <v>83.75</v>
      </c>
      <c r="K17" s="15">
        <f t="shared" si="1"/>
        <v>4.9264705882352944</v>
      </c>
      <c r="L17" s="1">
        <v>64</v>
      </c>
      <c r="M17" s="17">
        <v>75</v>
      </c>
      <c r="N17" s="1"/>
      <c r="O17" s="1">
        <v>100</v>
      </c>
      <c r="P17" s="1">
        <v>100</v>
      </c>
      <c r="Q17" s="1"/>
      <c r="R17" s="1"/>
      <c r="S17" s="3">
        <f t="shared" si="3"/>
        <v>79.666666666666671</v>
      </c>
      <c r="T17" s="3">
        <f t="shared" si="2"/>
        <v>4.6862745098039218</v>
      </c>
    </row>
    <row r="18" spans="1:20">
      <c r="A18" s="47"/>
      <c r="B18" s="48"/>
      <c r="C18" s="16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17"/>
      <c r="N18" s="1"/>
      <c r="O18" s="1"/>
      <c r="P18" s="1"/>
      <c r="Q18" s="1"/>
      <c r="R18" s="1"/>
      <c r="S18" s="3">
        <f t="shared" si="3"/>
        <v>0</v>
      </c>
      <c r="T18" s="3">
        <f t="shared" si="2"/>
        <v>0</v>
      </c>
    </row>
    <row r="19" spans="1:20">
      <c r="A19" s="47"/>
      <c r="B19" s="48"/>
      <c r="C19" s="16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3"/>
        <v>0</v>
      </c>
      <c r="T19" s="3">
        <f t="shared" si="2"/>
        <v>0</v>
      </c>
    </row>
    <row r="20" spans="1:20">
      <c r="A20" s="47"/>
      <c r="B20" s="48"/>
      <c r="C20" s="16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3"/>
        <v>0</v>
      </c>
      <c r="T20" s="3">
        <f t="shared" si="2"/>
        <v>0</v>
      </c>
    </row>
    <row r="21" spans="1:20">
      <c r="A21" s="47"/>
      <c r="B21" s="48"/>
      <c r="C21" s="16"/>
      <c r="D21" s="16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3"/>
        <v>0</v>
      </c>
      <c r="T21" s="3">
        <f t="shared" si="2"/>
        <v>0</v>
      </c>
    </row>
    <row r="22" spans="1:20">
      <c r="A22" s="47"/>
      <c r="B22" s="48"/>
      <c r="C22" s="16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3"/>
        <v>0</v>
      </c>
      <c r="T22" s="3">
        <f t="shared" si="2"/>
        <v>0</v>
      </c>
    </row>
    <row r="23" spans="1:20">
      <c r="A23" s="47"/>
      <c r="B23" s="48"/>
      <c r="C23" s="16"/>
      <c r="D23" s="16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17"/>
      <c r="N23" s="1"/>
      <c r="O23" s="1"/>
      <c r="P23" s="1"/>
      <c r="Q23" s="1"/>
      <c r="R23" s="1"/>
      <c r="S23" s="3">
        <f t="shared" si="3"/>
        <v>0</v>
      </c>
      <c r="T23" s="3">
        <f t="shared" si="2"/>
        <v>0</v>
      </c>
    </row>
    <row r="24" spans="1:20">
      <c r="A24" s="47"/>
      <c r="B24" s="48"/>
      <c r="C24" s="14"/>
      <c r="D24" s="14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4"/>
      <c r="M24" s="14"/>
      <c r="N24" s="14"/>
      <c r="O24" s="14"/>
      <c r="P24" s="14"/>
      <c r="Q24" s="14"/>
      <c r="R24" s="14"/>
      <c r="S24" s="3">
        <f t="shared" si="3"/>
        <v>0</v>
      </c>
      <c r="T24" s="3">
        <f t="shared" si="2"/>
        <v>0</v>
      </c>
    </row>
    <row r="25" spans="1:20">
      <c r="A25" s="47">
        <v>123</v>
      </c>
      <c r="B25" s="48" t="s">
        <v>70</v>
      </c>
      <c r="C25" s="1">
        <v>97</v>
      </c>
      <c r="D25" s="1">
        <v>92</v>
      </c>
      <c r="E25" s="1"/>
      <c r="F25" s="1">
        <v>100</v>
      </c>
      <c r="G25" s="1">
        <v>100</v>
      </c>
      <c r="H25" s="1"/>
      <c r="I25" s="1"/>
      <c r="J25" s="3">
        <f t="shared" si="0"/>
        <v>97.25</v>
      </c>
      <c r="K25" s="15">
        <f t="shared" si="1"/>
        <v>5.7205882352941178</v>
      </c>
      <c r="L25" s="1">
        <v>100</v>
      </c>
      <c r="M25" s="1"/>
      <c r="N25" s="1"/>
      <c r="O25" s="1"/>
      <c r="P25" s="1"/>
      <c r="Q25" s="1"/>
      <c r="R25" s="1"/>
      <c r="S25" s="3">
        <f t="shared" si="3"/>
        <v>33.333333333333336</v>
      </c>
      <c r="T25" s="3">
        <f t="shared" si="2"/>
        <v>1.9607843137254903</v>
      </c>
    </row>
    <row r="26" spans="1:20">
      <c r="A26" s="47"/>
      <c r="B26" s="48"/>
      <c r="C26" s="1"/>
      <c r="D26" s="1"/>
      <c r="E26" s="1"/>
      <c r="F26" s="1"/>
      <c r="G26" s="1"/>
      <c r="H26" s="1"/>
      <c r="I26" s="1"/>
      <c r="J26" s="3">
        <f t="shared" ref="J26" si="4">(C26+D26+E26+F26+G26+I26)/3</f>
        <v>0</v>
      </c>
      <c r="K26" s="15">
        <f t="shared" si="1"/>
        <v>0</v>
      </c>
      <c r="L26" s="1"/>
      <c r="M26" s="1"/>
      <c r="N26" s="1"/>
      <c r="O26" s="1"/>
      <c r="P26" s="1"/>
      <c r="Q26" s="1"/>
      <c r="R26" s="1"/>
      <c r="S26" s="3">
        <f t="shared" si="3"/>
        <v>0</v>
      </c>
      <c r="T26" s="3">
        <f t="shared" si="2"/>
        <v>0</v>
      </c>
    </row>
    <row r="27" spans="1:20">
      <c r="M27" s="70"/>
    </row>
  </sheetData>
  <mergeCells count="11">
    <mergeCell ref="B6:B7"/>
    <mergeCell ref="C6:I6"/>
    <mergeCell ref="T6:T7"/>
    <mergeCell ref="C1:J1"/>
    <mergeCell ref="J6:J7"/>
    <mergeCell ref="K6:K7"/>
    <mergeCell ref="L6:R6"/>
    <mergeCell ref="S6:S7"/>
    <mergeCell ref="C2:E2"/>
    <mergeCell ref="C3:E3"/>
    <mergeCell ref="C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5" zoomScaleNormal="100" workbookViewId="0">
      <selection activeCell="A8" sqref="A8:B17"/>
    </sheetView>
  </sheetViews>
  <sheetFormatPr defaultRowHeight="15"/>
  <cols>
    <col min="1" max="1" width="4.28515625" customWidth="1"/>
    <col min="2" max="2" width="24.140625" customWidth="1"/>
    <col min="3" max="8" width="5.7109375" customWidth="1"/>
    <col min="9" max="9" width="7.5703125" customWidth="1"/>
    <col min="10" max="10" width="7.85546875" customWidth="1"/>
    <col min="11" max="16" width="5.7109375" customWidth="1"/>
    <col min="17" max="17" width="8.28515625" customWidth="1"/>
    <col min="18" max="18" width="8.7109375" customWidth="1"/>
    <col min="19" max="28" width="5.7109375" customWidth="1"/>
  </cols>
  <sheetData>
    <row r="1" spans="1:18">
      <c r="B1" t="s">
        <v>32</v>
      </c>
      <c r="C1" s="125" t="s">
        <v>0</v>
      </c>
      <c r="D1" s="125"/>
      <c r="E1" s="125"/>
    </row>
    <row r="2" spans="1:18">
      <c r="B2" t="s">
        <v>1</v>
      </c>
      <c r="C2" s="125">
        <v>5</v>
      </c>
      <c r="D2" s="125"/>
      <c r="E2" s="125"/>
    </row>
    <row r="3" spans="1:18">
      <c r="B3" t="s">
        <v>33</v>
      </c>
      <c r="C3" s="125">
        <v>4</v>
      </c>
      <c r="D3" s="125"/>
      <c r="E3" s="125"/>
    </row>
    <row r="4" spans="1:18">
      <c r="B4" t="s">
        <v>36</v>
      </c>
      <c r="C4" s="125">
        <v>28</v>
      </c>
      <c r="D4" s="125"/>
      <c r="E4" s="125"/>
    </row>
    <row r="6" spans="1:18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30"/>
      <c r="I6" s="123" t="s">
        <v>14</v>
      </c>
      <c r="J6" s="123" t="s">
        <v>15</v>
      </c>
      <c r="K6" s="131" t="s">
        <v>24</v>
      </c>
      <c r="L6" s="131"/>
      <c r="M6" s="131"/>
      <c r="N6" s="131"/>
      <c r="O6" s="131"/>
      <c r="P6" s="131"/>
      <c r="Q6" s="123" t="s">
        <v>14</v>
      </c>
      <c r="R6" s="123" t="s">
        <v>15</v>
      </c>
    </row>
    <row r="7" spans="1:18" ht="29.25" customHeight="1">
      <c r="A7" s="13"/>
      <c r="B7" s="127"/>
      <c r="C7" s="19" t="s">
        <v>10</v>
      </c>
      <c r="D7" s="19" t="s">
        <v>11</v>
      </c>
      <c r="E7" s="19" t="s">
        <v>12</v>
      </c>
      <c r="F7" s="4" t="s">
        <v>41</v>
      </c>
      <c r="G7" s="4" t="s">
        <v>42</v>
      </c>
      <c r="H7" s="4" t="s">
        <v>13</v>
      </c>
      <c r="I7" s="123"/>
      <c r="J7" s="123"/>
      <c r="K7" s="19" t="s">
        <v>10</v>
      </c>
      <c r="L7" s="19" t="s">
        <v>11</v>
      </c>
      <c r="M7" s="19" t="s">
        <v>12</v>
      </c>
      <c r="N7" s="4" t="s">
        <v>41</v>
      </c>
      <c r="O7" s="4" t="s">
        <v>42</v>
      </c>
      <c r="P7" s="4" t="s">
        <v>13</v>
      </c>
      <c r="Q7" s="123"/>
      <c r="R7" s="123"/>
    </row>
    <row r="8" spans="1:18">
      <c r="A8" s="47">
        <v>31</v>
      </c>
      <c r="B8" s="73" t="s">
        <v>57</v>
      </c>
      <c r="C8" s="16"/>
      <c r="D8" s="16"/>
      <c r="E8" s="16"/>
      <c r="F8" s="16"/>
      <c r="G8" s="16"/>
      <c r="H8" s="14"/>
      <c r="I8" s="3">
        <f>(C8+D8+E8+F8+H8)/3</f>
        <v>0</v>
      </c>
      <c r="J8" s="15">
        <f>(I8*$C$2)/$C$4</f>
        <v>0</v>
      </c>
      <c r="K8" s="17"/>
      <c r="L8" s="17"/>
      <c r="M8" s="1"/>
      <c r="N8" s="1"/>
      <c r="O8" s="1"/>
      <c r="P8" s="1"/>
      <c r="Q8" s="3">
        <f>(K8+L8+M8+N8+P8)/4</f>
        <v>0</v>
      </c>
      <c r="R8" s="3">
        <f>(Q8*$C$2)/$C$4</f>
        <v>0</v>
      </c>
    </row>
    <row r="9" spans="1:18">
      <c r="A9" s="47">
        <v>32</v>
      </c>
      <c r="B9" s="74" t="s">
        <v>58</v>
      </c>
      <c r="C9" s="16"/>
      <c r="D9" s="16"/>
      <c r="E9" s="16"/>
      <c r="F9" s="16"/>
      <c r="G9" s="16"/>
      <c r="H9" s="14"/>
      <c r="I9" s="3">
        <f t="shared" ref="I9:I23" si="0">(C9+D9+E9+F9+H9)/3</f>
        <v>0</v>
      </c>
      <c r="J9" s="15">
        <f t="shared" ref="J9:J24" si="1">(I9*$C$2)/$C$4</f>
        <v>0</v>
      </c>
      <c r="K9" s="17"/>
      <c r="L9" s="17"/>
      <c r="M9" s="1"/>
      <c r="N9" s="1"/>
      <c r="O9" s="1"/>
      <c r="P9" s="1"/>
      <c r="Q9" s="3">
        <f t="shared" ref="Q9:Q26" si="2">(K9+L9+M9+N9+P9)/4</f>
        <v>0</v>
      </c>
      <c r="R9" s="3">
        <f t="shared" ref="R9:R23" si="3">(Q9*$C$2)/$C$4</f>
        <v>0</v>
      </c>
    </row>
    <row r="10" spans="1:18">
      <c r="A10" s="47">
        <v>33</v>
      </c>
      <c r="B10" s="75" t="s">
        <v>59</v>
      </c>
      <c r="C10" s="16"/>
      <c r="D10" s="16"/>
      <c r="E10" s="16"/>
      <c r="F10" s="16"/>
      <c r="G10" s="16"/>
      <c r="H10" s="14"/>
      <c r="I10" s="3">
        <f t="shared" si="0"/>
        <v>0</v>
      </c>
      <c r="J10" s="15">
        <f t="shared" si="1"/>
        <v>0</v>
      </c>
      <c r="K10" s="17"/>
      <c r="L10" s="17"/>
      <c r="M10" s="1"/>
      <c r="N10" s="1"/>
      <c r="O10" s="1"/>
      <c r="P10" s="1"/>
      <c r="Q10" s="3">
        <f t="shared" si="2"/>
        <v>0</v>
      </c>
      <c r="R10" s="3">
        <f t="shared" si="3"/>
        <v>0</v>
      </c>
    </row>
    <row r="11" spans="1:18">
      <c r="A11" s="47">
        <v>34</v>
      </c>
      <c r="B11" s="73" t="s">
        <v>60</v>
      </c>
      <c r="C11" s="16"/>
      <c r="D11" s="16"/>
      <c r="E11" s="16"/>
      <c r="F11" s="16"/>
      <c r="G11" s="16"/>
      <c r="H11" s="14"/>
      <c r="I11" s="3">
        <f t="shared" si="0"/>
        <v>0</v>
      </c>
      <c r="J11" s="15">
        <f t="shared" si="1"/>
        <v>0</v>
      </c>
      <c r="K11" s="17"/>
      <c r="L11" s="17"/>
      <c r="M11" s="1"/>
      <c r="N11" s="1"/>
      <c r="O11" s="1"/>
      <c r="P11" s="1"/>
      <c r="Q11" s="3">
        <f t="shared" si="2"/>
        <v>0</v>
      </c>
      <c r="R11" s="3">
        <f t="shared" si="3"/>
        <v>0</v>
      </c>
    </row>
    <row r="12" spans="1:18">
      <c r="A12" s="47">
        <v>36</v>
      </c>
      <c r="B12" s="75" t="s">
        <v>61</v>
      </c>
      <c r="C12" s="16"/>
      <c r="D12" s="16"/>
      <c r="E12" s="16"/>
      <c r="F12" s="16"/>
      <c r="G12" s="16"/>
      <c r="H12" s="14"/>
      <c r="I12" s="3">
        <f t="shared" si="0"/>
        <v>0</v>
      </c>
      <c r="J12" s="15">
        <f t="shared" si="1"/>
        <v>0</v>
      </c>
      <c r="K12" s="17"/>
      <c r="L12" s="17"/>
      <c r="M12" s="1"/>
      <c r="N12" s="1"/>
      <c r="O12" s="1"/>
      <c r="P12" s="1"/>
      <c r="Q12" s="3">
        <f t="shared" si="2"/>
        <v>0</v>
      </c>
      <c r="R12" s="3">
        <f t="shared" si="3"/>
        <v>0</v>
      </c>
    </row>
    <row r="13" spans="1:18">
      <c r="A13" s="47">
        <v>37</v>
      </c>
      <c r="B13" s="75" t="s">
        <v>62</v>
      </c>
      <c r="C13" s="16"/>
      <c r="D13" s="16"/>
      <c r="E13" s="16"/>
      <c r="F13" s="16"/>
      <c r="G13" s="16"/>
      <c r="H13" s="14"/>
      <c r="I13" s="3">
        <f t="shared" si="0"/>
        <v>0</v>
      </c>
      <c r="J13" s="15">
        <f t="shared" si="1"/>
        <v>0</v>
      </c>
      <c r="K13" s="17"/>
      <c r="L13" s="17"/>
      <c r="M13" s="1"/>
      <c r="N13" s="1"/>
      <c r="O13" s="1"/>
      <c r="P13" s="1"/>
      <c r="Q13" s="3">
        <f t="shared" si="2"/>
        <v>0</v>
      </c>
      <c r="R13" s="3">
        <f t="shared" si="3"/>
        <v>0</v>
      </c>
    </row>
    <row r="14" spans="1:18">
      <c r="A14" s="47">
        <v>38</v>
      </c>
      <c r="B14" s="75" t="s">
        <v>63</v>
      </c>
      <c r="C14" s="16"/>
      <c r="D14" s="16"/>
      <c r="E14" s="16"/>
      <c r="F14" s="16"/>
      <c r="G14" s="16"/>
      <c r="H14" s="14"/>
      <c r="I14" s="3">
        <f t="shared" si="0"/>
        <v>0</v>
      </c>
      <c r="J14" s="15">
        <f t="shared" si="1"/>
        <v>0</v>
      </c>
      <c r="K14" s="17"/>
      <c r="L14" s="17"/>
      <c r="M14" s="1"/>
      <c r="N14" s="1"/>
      <c r="O14" s="1"/>
      <c r="P14" s="1"/>
      <c r="Q14" s="3">
        <f t="shared" si="2"/>
        <v>0</v>
      </c>
      <c r="R14" s="3">
        <f t="shared" si="3"/>
        <v>0</v>
      </c>
    </row>
    <row r="15" spans="1:18">
      <c r="A15" s="47">
        <v>40</v>
      </c>
      <c r="B15" s="75" t="s">
        <v>64</v>
      </c>
      <c r="C15" s="16"/>
      <c r="D15" s="16"/>
      <c r="E15" s="16"/>
      <c r="F15" s="16"/>
      <c r="G15" s="16"/>
      <c r="H15" s="14"/>
      <c r="I15" s="3">
        <f t="shared" si="0"/>
        <v>0</v>
      </c>
      <c r="J15" s="15">
        <f t="shared" si="1"/>
        <v>0</v>
      </c>
      <c r="K15" s="17"/>
      <c r="L15" s="17"/>
      <c r="M15" s="1"/>
      <c r="N15" s="1"/>
      <c r="O15" s="1"/>
      <c r="P15" s="1"/>
      <c r="Q15" s="3">
        <f t="shared" si="2"/>
        <v>0</v>
      </c>
      <c r="R15" s="3">
        <f t="shared" si="3"/>
        <v>0</v>
      </c>
    </row>
    <row r="16" spans="1:18">
      <c r="A16" s="47">
        <v>41</v>
      </c>
      <c r="B16" s="76" t="s">
        <v>65</v>
      </c>
      <c r="C16" s="16"/>
      <c r="D16" s="16"/>
      <c r="E16" s="16"/>
      <c r="F16" s="16"/>
      <c r="G16" s="16"/>
      <c r="H16" s="14"/>
      <c r="I16" s="3">
        <f t="shared" si="0"/>
        <v>0</v>
      </c>
      <c r="J16" s="15">
        <f t="shared" si="1"/>
        <v>0</v>
      </c>
      <c r="K16" s="1"/>
      <c r="L16" s="17"/>
      <c r="M16" s="1"/>
      <c r="N16" s="1"/>
      <c r="O16" s="1"/>
      <c r="P16" s="1"/>
      <c r="Q16" s="3">
        <f t="shared" si="2"/>
        <v>0</v>
      </c>
      <c r="R16" s="3">
        <f t="shared" si="3"/>
        <v>0</v>
      </c>
    </row>
    <row r="17" spans="1:18">
      <c r="A17" s="47">
        <v>43</v>
      </c>
      <c r="B17" s="76" t="s">
        <v>66</v>
      </c>
      <c r="C17" s="16"/>
      <c r="D17" s="16"/>
      <c r="E17" s="16"/>
      <c r="F17" s="16"/>
      <c r="G17" s="16"/>
      <c r="H17" s="14"/>
      <c r="I17" s="3">
        <f t="shared" si="0"/>
        <v>0</v>
      </c>
      <c r="J17" s="15">
        <f t="shared" si="1"/>
        <v>0</v>
      </c>
      <c r="K17" s="1"/>
      <c r="L17" s="17"/>
      <c r="M17" s="1"/>
      <c r="N17" s="1"/>
      <c r="O17" s="1"/>
      <c r="P17" s="1"/>
      <c r="Q17" s="3">
        <f t="shared" si="2"/>
        <v>0</v>
      </c>
      <c r="R17" s="3">
        <f t="shared" si="3"/>
        <v>0</v>
      </c>
    </row>
    <row r="18" spans="1:18">
      <c r="A18" s="47"/>
      <c r="B18" s="48"/>
      <c r="C18" s="16"/>
      <c r="D18" s="16"/>
      <c r="E18" s="16"/>
      <c r="F18" s="16"/>
      <c r="G18" s="16"/>
      <c r="H18" s="14"/>
      <c r="I18" s="3">
        <f t="shared" si="0"/>
        <v>0</v>
      </c>
      <c r="J18" s="15">
        <f t="shared" si="1"/>
        <v>0</v>
      </c>
      <c r="K18" s="1"/>
      <c r="L18" s="17"/>
      <c r="M18" s="1"/>
      <c r="N18" s="1"/>
      <c r="O18" s="1"/>
      <c r="P18" s="1"/>
      <c r="Q18" s="3">
        <f t="shared" si="2"/>
        <v>0</v>
      </c>
      <c r="R18" s="3">
        <f t="shared" si="3"/>
        <v>0</v>
      </c>
    </row>
    <row r="19" spans="1:18">
      <c r="A19" s="47"/>
      <c r="B19" s="48"/>
      <c r="C19" s="16"/>
      <c r="D19" s="16"/>
      <c r="E19" s="16"/>
      <c r="F19" s="16"/>
      <c r="G19" s="16"/>
      <c r="H19" s="14"/>
      <c r="I19" s="3">
        <f t="shared" si="0"/>
        <v>0</v>
      </c>
      <c r="J19" s="15">
        <f t="shared" si="1"/>
        <v>0</v>
      </c>
      <c r="K19" s="1"/>
      <c r="L19" s="17"/>
      <c r="M19" s="1"/>
      <c r="N19" s="1"/>
      <c r="O19" s="1"/>
      <c r="P19" s="1"/>
      <c r="Q19" s="3">
        <f t="shared" si="2"/>
        <v>0</v>
      </c>
      <c r="R19" s="3">
        <f t="shared" si="3"/>
        <v>0</v>
      </c>
    </row>
    <row r="20" spans="1:18">
      <c r="A20" s="47"/>
      <c r="B20" s="48"/>
      <c r="C20" s="16"/>
      <c r="D20" s="16"/>
      <c r="E20" s="16"/>
      <c r="F20" s="16"/>
      <c r="G20" s="16"/>
      <c r="H20" s="14"/>
      <c r="I20" s="3">
        <f t="shared" si="0"/>
        <v>0</v>
      </c>
      <c r="J20" s="15">
        <f t="shared" si="1"/>
        <v>0</v>
      </c>
      <c r="K20" s="1"/>
      <c r="L20" s="17"/>
      <c r="M20" s="1"/>
      <c r="N20" s="1"/>
      <c r="O20" s="1"/>
      <c r="P20" s="1"/>
      <c r="Q20" s="3">
        <f t="shared" si="2"/>
        <v>0</v>
      </c>
      <c r="R20" s="3">
        <f t="shared" si="3"/>
        <v>0</v>
      </c>
    </row>
    <row r="21" spans="1:18">
      <c r="A21" s="47"/>
      <c r="B21" s="48"/>
      <c r="C21" s="16"/>
      <c r="D21" s="16"/>
      <c r="E21" s="16"/>
      <c r="F21" s="16"/>
      <c r="G21" s="16"/>
      <c r="H21" s="14"/>
      <c r="I21" s="3">
        <f t="shared" si="0"/>
        <v>0</v>
      </c>
      <c r="J21" s="15">
        <f t="shared" si="1"/>
        <v>0</v>
      </c>
      <c r="K21" s="1"/>
      <c r="L21" s="17"/>
      <c r="M21" s="1"/>
      <c r="N21" s="1"/>
      <c r="O21" s="1"/>
      <c r="P21" s="1"/>
      <c r="Q21" s="3">
        <f t="shared" si="2"/>
        <v>0</v>
      </c>
      <c r="R21" s="3">
        <f t="shared" si="3"/>
        <v>0</v>
      </c>
    </row>
    <row r="22" spans="1:18">
      <c r="A22" s="47"/>
      <c r="B22" s="48"/>
      <c r="C22" s="16"/>
      <c r="D22" s="16"/>
      <c r="E22" s="16"/>
      <c r="F22" s="16"/>
      <c r="G22" s="16"/>
      <c r="H22" s="14"/>
      <c r="I22" s="3">
        <f t="shared" si="0"/>
        <v>0</v>
      </c>
      <c r="J22" s="15">
        <f t="shared" si="1"/>
        <v>0</v>
      </c>
      <c r="K22" s="1"/>
      <c r="L22" s="17"/>
      <c r="M22" s="1"/>
      <c r="N22" s="1"/>
      <c r="O22" s="1"/>
      <c r="P22" s="1"/>
      <c r="Q22" s="3">
        <f t="shared" si="2"/>
        <v>0</v>
      </c>
      <c r="R22" s="3">
        <f t="shared" si="3"/>
        <v>0</v>
      </c>
    </row>
    <row r="23" spans="1:18">
      <c r="A23" s="47"/>
      <c r="B23" s="48"/>
      <c r="C23" s="16"/>
      <c r="D23" s="16"/>
      <c r="E23" s="16"/>
      <c r="F23" s="16"/>
      <c r="G23" s="16"/>
      <c r="H23" s="14"/>
      <c r="I23" s="3">
        <f t="shared" si="0"/>
        <v>0</v>
      </c>
      <c r="J23" s="15">
        <f t="shared" si="1"/>
        <v>0</v>
      </c>
      <c r="K23" s="1"/>
      <c r="L23" s="17"/>
      <c r="M23" s="1"/>
      <c r="N23" s="1"/>
      <c r="O23" s="1"/>
      <c r="P23" s="1"/>
      <c r="Q23" s="3">
        <f t="shared" si="2"/>
        <v>0</v>
      </c>
      <c r="R23" s="3">
        <f t="shared" si="3"/>
        <v>0</v>
      </c>
    </row>
    <row r="24" spans="1:18">
      <c r="A24" s="47"/>
      <c r="B24" s="48"/>
      <c r="C24" s="14"/>
      <c r="D24" s="14"/>
      <c r="E24" s="14"/>
      <c r="F24" s="14"/>
      <c r="G24" s="14"/>
      <c r="H24" s="14"/>
      <c r="I24" s="14">
        <f t="shared" ref="I24" si="4">SUM(I8:I23)</f>
        <v>0</v>
      </c>
      <c r="J24" s="15">
        <f t="shared" si="1"/>
        <v>0</v>
      </c>
      <c r="K24" s="14"/>
      <c r="L24" s="14"/>
      <c r="M24" s="14"/>
      <c r="N24" s="14"/>
      <c r="O24" s="14"/>
      <c r="P24" s="14"/>
      <c r="Q24" s="3">
        <f t="shared" si="2"/>
        <v>0</v>
      </c>
      <c r="R24" s="14">
        <f t="shared" ref="R24" si="5">SUM(R8:R23)</f>
        <v>0</v>
      </c>
    </row>
    <row r="25" spans="1:18">
      <c r="A25" s="47"/>
      <c r="B25" s="48"/>
      <c r="C25" s="14"/>
      <c r="D25" s="14"/>
      <c r="E25" s="14"/>
      <c r="F25" s="14"/>
      <c r="G25" s="14"/>
      <c r="H25" s="14"/>
      <c r="I25" s="14">
        <f t="shared" ref="I25" si="6">SUM(I9:I24)</f>
        <v>0</v>
      </c>
      <c r="J25" s="15">
        <f t="shared" ref="J25:J26" si="7">(I25*$C$2)/$C$4</f>
        <v>0</v>
      </c>
      <c r="K25" s="14"/>
      <c r="L25" s="14"/>
      <c r="M25" s="14"/>
      <c r="N25" s="14"/>
      <c r="O25" s="14"/>
      <c r="P25" s="14"/>
      <c r="Q25" s="3">
        <f t="shared" si="2"/>
        <v>0</v>
      </c>
      <c r="R25" s="14">
        <f t="shared" ref="R25" si="8">SUM(R9:R24)</f>
        <v>0</v>
      </c>
    </row>
    <row r="26" spans="1:18">
      <c r="A26" s="47"/>
      <c r="B26" s="48"/>
      <c r="C26" s="14"/>
      <c r="D26" s="14"/>
      <c r="E26" s="14"/>
      <c r="F26" s="14"/>
      <c r="G26" s="14"/>
      <c r="H26" s="14"/>
      <c r="I26" s="14">
        <f t="shared" ref="I26" si="9">SUM(I10:I25)</f>
        <v>0</v>
      </c>
      <c r="J26" s="15">
        <f t="shared" si="7"/>
        <v>0</v>
      </c>
      <c r="K26" s="14"/>
      <c r="L26" s="14"/>
      <c r="M26" s="14"/>
      <c r="N26" s="14"/>
      <c r="O26" s="14"/>
      <c r="P26" s="14"/>
      <c r="Q26" s="3">
        <f t="shared" si="2"/>
        <v>0</v>
      </c>
      <c r="R26" s="14">
        <f t="shared" ref="R26" si="10">SUM(R10:R25)</f>
        <v>0</v>
      </c>
    </row>
  </sheetData>
  <mergeCells count="11">
    <mergeCell ref="I6:I7"/>
    <mergeCell ref="J6:J7"/>
    <mergeCell ref="K6:P6"/>
    <mergeCell ref="Q6:Q7"/>
    <mergeCell ref="R6:R7"/>
    <mergeCell ref="C1:E1"/>
    <mergeCell ref="C2:E2"/>
    <mergeCell ref="C3:E3"/>
    <mergeCell ref="C4:E4"/>
    <mergeCell ref="B6:B7"/>
    <mergeCell ref="C6:H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zoomScaleNormal="100" workbookViewId="0">
      <selection activeCell="P18" sqref="P18"/>
    </sheetView>
  </sheetViews>
  <sheetFormatPr defaultRowHeight="15"/>
  <cols>
    <col min="1" max="1" width="4.42578125" customWidth="1"/>
    <col min="2" max="2" width="24.5703125" customWidth="1"/>
    <col min="3" max="9" width="5.7109375" customWidth="1"/>
    <col min="10" max="10" width="7.5703125" customWidth="1"/>
    <col min="11" max="11" width="8.140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4" t="s">
        <v>69</v>
      </c>
      <c r="D1" s="124"/>
      <c r="E1" s="124"/>
      <c r="F1" s="124"/>
      <c r="G1" s="124"/>
      <c r="H1" s="84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8.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100</v>
      </c>
      <c r="D8" s="16">
        <v>90</v>
      </c>
      <c r="E8" s="16"/>
      <c r="F8" s="14">
        <v>95</v>
      </c>
      <c r="G8" s="14">
        <v>95</v>
      </c>
      <c r="H8" s="14"/>
      <c r="I8" s="14"/>
      <c r="J8" s="3">
        <f>(C8+D8+E8+F8+G8+I8)/4</f>
        <v>95</v>
      </c>
      <c r="K8" s="15">
        <f>(J8*$C$2)/$C$4</f>
        <v>5.5882352941176467</v>
      </c>
      <c r="L8" s="17"/>
      <c r="M8" s="17"/>
      <c r="N8" s="1"/>
      <c r="O8" s="17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85</v>
      </c>
      <c r="D9" s="16">
        <v>70</v>
      </c>
      <c r="E9" s="16"/>
      <c r="F9" s="14">
        <v>75</v>
      </c>
      <c r="G9" s="14">
        <v>75</v>
      </c>
      <c r="H9" s="14"/>
      <c r="I9" s="14"/>
      <c r="J9" s="3">
        <f>(C9+D9+E9+F9+G9+I9)/4</f>
        <v>76.25</v>
      </c>
      <c r="K9" s="15">
        <f t="shared" ref="K9:K26" si="0">(J9*$C$2)/$C$4</f>
        <v>4.4852941176470589</v>
      </c>
      <c r="L9" s="17">
        <v>100</v>
      </c>
      <c r="M9" s="17"/>
      <c r="N9" s="1"/>
      <c r="O9" s="17">
        <v>100</v>
      </c>
      <c r="P9" s="1">
        <v>100</v>
      </c>
      <c r="Q9" s="1"/>
      <c r="R9" s="1"/>
      <c r="S9" s="3">
        <f>(L9+M9+N9+O9+R9)/5</f>
        <v>40</v>
      </c>
      <c r="T9" s="3">
        <f t="shared" ref="T9:T26" si="1">(S9*$C$2)/$C$4</f>
        <v>2.3529411764705883</v>
      </c>
    </row>
    <row r="10" spans="1:20">
      <c r="A10" s="47">
        <v>33</v>
      </c>
      <c r="B10" s="75" t="s">
        <v>59</v>
      </c>
      <c r="C10" s="16">
        <v>100</v>
      </c>
      <c r="D10" s="16">
        <v>95</v>
      </c>
      <c r="E10" s="16"/>
      <c r="F10" s="14">
        <v>85</v>
      </c>
      <c r="G10" s="14">
        <v>85</v>
      </c>
      <c r="H10" s="14"/>
      <c r="I10" s="14"/>
      <c r="J10" s="3">
        <f t="shared" ref="J10:J26" si="2">(C10+D10+E10+F10+G10+I10)/4</f>
        <v>91.25</v>
      </c>
      <c r="K10" s="15">
        <f t="shared" si="0"/>
        <v>5.367647058823529</v>
      </c>
      <c r="L10" s="17">
        <v>100</v>
      </c>
      <c r="M10" s="17"/>
      <c r="N10" s="1"/>
      <c r="O10" s="17">
        <v>100</v>
      </c>
      <c r="P10" s="1">
        <v>100</v>
      </c>
      <c r="Q10" s="1"/>
      <c r="R10" s="1"/>
      <c r="S10" s="3">
        <f>(L10+M10+N10+O10+R10)/4</f>
        <v>50</v>
      </c>
      <c r="T10" s="3">
        <f t="shared" si="1"/>
        <v>2.9411764705882355</v>
      </c>
    </row>
    <row r="11" spans="1:20">
      <c r="A11" s="47">
        <v>34</v>
      </c>
      <c r="B11" s="73" t="s">
        <v>60</v>
      </c>
      <c r="C11" s="16">
        <v>90</v>
      </c>
      <c r="D11" s="16">
        <v>80</v>
      </c>
      <c r="E11" s="16"/>
      <c r="F11" s="14">
        <v>75</v>
      </c>
      <c r="G11" s="14">
        <v>85</v>
      </c>
      <c r="H11" s="14"/>
      <c r="I11" s="14"/>
      <c r="J11" s="3">
        <f t="shared" si="2"/>
        <v>82.5</v>
      </c>
      <c r="K11" s="15">
        <f t="shared" si="0"/>
        <v>4.8529411764705879</v>
      </c>
      <c r="L11" s="17">
        <v>100</v>
      </c>
      <c r="M11" s="17"/>
      <c r="N11" s="1"/>
      <c r="O11" s="17">
        <v>100</v>
      </c>
      <c r="P11" s="1">
        <v>100</v>
      </c>
      <c r="Q11" s="1"/>
      <c r="R11" s="1"/>
      <c r="S11" s="3">
        <f>(L11+M11+N11+O11+R11)/3</f>
        <v>66.666666666666671</v>
      </c>
      <c r="T11" s="3">
        <f t="shared" si="1"/>
        <v>3.9215686274509807</v>
      </c>
    </row>
    <row r="12" spans="1:20">
      <c r="A12" s="47">
        <v>36</v>
      </c>
      <c r="B12" s="75" t="s">
        <v>61</v>
      </c>
      <c r="C12" s="16">
        <v>100</v>
      </c>
      <c r="D12" s="16">
        <v>85</v>
      </c>
      <c r="E12" s="16"/>
      <c r="F12" s="14">
        <v>80</v>
      </c>
      <c r="G12" s="14">
        <v>80</v>
      </c>
      <c r="H12" s="14"/>
      <c r="I12" s="14"/>
      <c r="J12" s="3">
        <f t="shared" si="2"/>
        <v>86.25</v>
      </c>
      <c r="K12" s="15">
        <f t="shared" si="0"/>
        <v>5.0735294117647056</v>
      </c>
      <c r="L12" s="17">
        <v>85</v>
      </c>
      <c r="M12" s="17"/>
      <c r="N12" s="1"/>
      <c r="O12" s="1">
        <v>90</v>
      </c>
      <c r="P12" s="1">
        <v>90</v>
      </c>
      <c r="Q12" s="1"/>
      <c r="R12" s="1"/>
      <c r="S12" s="3">
        <f>(L12+M12+N12+O12+R12)/4</f>
        <v>43.75</v>
      </c>
      <c r="T12" s="3">
        <f t="shared" si="1"/>
        <v>2.5735294117647061</v>
      </c>
    </row>
    <row r="13" spans="1:20">
      <c r="A13" s="47">
        <v>37</v>
      </c>
      <c r="B13" s="75" t="s">
        <v>62</v>
      </c>
      <c r="C13" s="16">
        <v>80</v>
      </c>
      <c r="D13" s="16">
        <v>75</v>
      </c>
      <c r="E13" s="16"/>
      <c r="F13" s="14">
        <v>70</v>
      </c>
      <c r="G13" s="14">
        <v>80</v>
      </c>
      <c r="H13" s="14"/>
      <c r="I13" s="14"/>
      <c r="J13" s="3">
        <f t="shared" si="2"/>
        <v>76.25</v>
      </c>
      <c r="K13" s="15">
        <f t="shared" si="0"/>
        <v>4.4852941176470589</v>
      </c>
      <c r="L13" s="17">
        <v>80</v>
      </c>
      <c r="M13" s="17"/>
      <c r="N13" s="1"/>
      <c r="O13" s="1">
        <v>80</v>
      </c>
      <c r="P13" s="1">
        <v>80</v>
      </c>
      <c r="Q13" s="1"/>
      <c r="R13" s="1"/>
      <c r="S13" s="3">
        <f t="shared" ref="S13:S26" si="3">(L13+M13+N13+O13+R13)/3</f>
        <v>53.333333333333336</v>
      </c>
      <c r="T13" s="3">
        <f t="shared" si="1"/>
        <v>3.1372549019607843</v>
      </c>
    </row>
    <row r="14" spans="1:20">
      <c r="A14" s="47">
        <v>38</v>
      </c>
      <c r="B14" s="75" t="s">
        <v>63</v>
      </c>
      <c r="C14" s="16">
        <v>100</v>
      </c>
      <c r="D14" s="16">
        <v>75</v>
      </c>
      <c r="E14" s="16"/>
      <c r="F14" s="14">
        <v>90</v>
      </c>
      <c r="G14" s="14">
        <v>90</v>
      </c>
      <c r="H14" s="14"/>
      <c r="I14" s="14"/>
      <c r="J14" s="3">
        <f t="shared" si="2"/>
        <v>88.75</v>
      </c>
      <c r="K14" s="15">
        <f t="shared" si="0"/>
        <v>5.2205882352941178</v>
      </c>
      <c r="L14" s="17">
        <v>100</v>
      </c>
      <c r="M14" s="17"/>
      <c r="N14" s="1"/>
      <c r="O14" s="1">
        <v>100</v>
      </c>
      <c r="P14" s="1">
        <v>100</v>
      </c>
      <c r="Q14" s="1"/>
      <c r="R14" s="1"/>
      <c r="S14" s="3">
        <f t="shared" si="3"/>
        <v>66.666666666666671</v>
      </c>
      <c r="T14" s="3">
        <f t="shared" si="1"/>
        <v>3.9215686274509807</v>
      </c>
    </row>
    <row r="15" spans="1:20">
      <c r="A15" s="47">
        <v>40</v>
      </c>
      <c r="B15" s="75" t="s">
        <v>64</v>
      </c>
      <c r="C15" s="16">
        <v>100</v>
      </c>
      <c r="D15" s="16">
        <v>95</v>
      </c>
      <c r="E15" s="16"/>
      <c r="F15" s="14">
        <v>90</v>
      </c>
      <c r="G15" s="14">
        <v>95</v>
      </c>
      <c r="H15" s="14"/>
      <c r="I15" s="14"/>
      <c r="J15" s="3">
        <f t="shared" si="2"/>
        <v>95</v>
      </c>
      <c r="K15" s="15">
        <f t="shared" si="0"/>
        <v>5.5882352941176467</v>
      </c>
      <c r="L15" s="17">
        <v>100</v>
      </c>
      <c r="M15" s="17"/>
      <c r="N15" s="1"/>
      <c r="O15" s="1">
        <v>100</v>
      </c>
      <c r="P15" s="1">
        <v>100</v>
      </c>
      <c r="Q15" s="1"/>
      <c r="R15" s="1"/>
      <c r="S15" s="3">
        <f t="shared" si="3"/>
        <v>66.666666666666671</v>
      </c>
      <c r="T15" s="3">
        <f t="shared" si="1"/>
        <v>3.9215686274509807</v>
      </c>
    </row>
    <row r="16" spans="1:20">
      <c r="A16" s="47">
        <v>41</v>
      </c>
      <c r="B16" s="76" t="s">
        <v>65</v>
      </c>
      <c r="C16" s="16">
        <v>75</v>
      </c>
      <c r="D16" s="16">
        <v>80</v>
      </c>
      <c r="E16" s="16"/>
      <c r="F16" s="14">
        <v>70</v>
      </c>
      <c r="G16" s="14">
        <v>70</v>
      </c>
      <c r="H16" s="14"/>
      <c r="I16" s="14"/>
      <c r="J16" s="3">
        <f t="shared" si="2"/>
        <v>73.75</v>
      </c>
      <c r="K16" s="15">
        <f t="shared" si="0"/>
        <v>4.3382352941176467</v>
      </c>
      <c r="L16" s="1">
        <v>80</v>
      </c>
      <c r="M16" s="17"/>
      <c r="N16" s="1"/>
      <c r="O16" s="1">
        <v>80</v>
      </c>
      <c r="P16" s="1">
        <v>80</v>
      </c>
      <c r="Q16" s="1"/>
      <c r="R16" s="1"/>
      <c r="S16" s="3">
        <f t="shared" si="3"/>
        <v>53.333333333333336</v>
      </c>
      <c r="T16" s="3">
        <f t="shared" si="1"/>
        <v>3.1372549019607843</v>
      </c>
    </row>
    <row r="17" spans="1:20">
      <c r="A17" s="47">
        <v>43</v>
      </c>
      <c r="B17" s="76" t="s">
        <v>66</v>
      </c>
      <c r="C17" s="16">
        <v>100</v>
      </c>
      <c r="D17" s="16">
        <v>100</v>
      </c>
      <c r="E17" s="16"/>
      <c r="F17" s="14">
        <v>100</v>
      </c>
      <c r="G17" s="14">
        <v>100</v>
      </c>
      <c r="H17" s="14"/>
      <c r="I17" s="14"/>
      <c r="J17" s="3">
        <f t="shared" si="2"/>
        <v>100</v>
      </c>
      <c r="K17" s="15">
        <f t="shared" si="0"/>
        <v>5.882352941176471</v>
      </c>
      <c r="L17" s="1">
        <v>95</v>
      </c>
      <c r="M17" s="17"/>
      <c r="N17" s="1"/>
      <c r="O17" s="1">
        <v>100</v>
      </c>
      <c r="P17" s="1">
        <v>100</v>
      </c>
      <c r="Q17" s="1"/>
      <c r="R17" s="1"/>
      <c r="S17" s="3">
        <f t="shared" si="3"/>
        <v>65</v>
      </c>
      <c r="T17" s="3">
        <f t="shared" si="1"/>
        <v>3.8235294117647061</v>
      </c>
    </row>
    <row r="18" spans="1:20">
      <c r="A18" s="47"/>
      <c r="B18" s="48"/>
      <c r="C18" s="16"/>
      <c r="D18" s="16"/>
      <c r="E18" s="16"/>
      <c r="F18" s="14"/>
      <c r="G18" s="14"/>
      <c r="H18" s="14"/>
      <c r="I18" s="14"/>
      <c r="J18" s="3">
        <f t="shared" si="2"/>
        <v>0</v>
      </c>
      <c r="K18" s="15">
        <f t="shared" si="0"/>
        <v>0</v>
      </c>
      <c r="L18" s="1"/>
      <c r="M18" s="17"/>
      <c r="N18" s="1"/>
      <c r="O18" s="1"/>
      <c r="P18" s="1"/>
      <c r="Q18" s="1"/>
      <c r="R18" s="1"/>
      <c r="S18" s="3">
        <f t="shared" si="3"/>
        <v>0</v>
      </c>
      <c r="T18" s="3">
        <f t="shared" si="1"/>
        <v>0</v>
      </c>
    </row>
    <row r="19" spans="1:20">
      <c r="A19" s="47"/>
      <c r="B19" s="48"/>
      <c r="C19" s="16"/>
      <c r="D19" s="16"/>
      <c r="E19" s="16"/>
      <c r="F19" s="14"/>
      <c r="G19" s="14"/>
      <c r="H19" s="14"/>
      <c r="I19" s="14"/>
      <c r="J19" s="3">
        <f t="shared" si="2"/>
        <v>0</v>
      </c>
      <c r="K19" s="15">
        <f t="shared" si="0"/>
        <v>0</v>
      </c>
      <c r="L19" s="1"/>
      <c r="M19" s="17"/>
      <c r="N19" s="1"/>
      <c r="O19" s="1"/>
      <c r="P19" s="1"/>
      <c r="Q19" s="1"/>
      <c r="R19" s="1"/>
      <c r="S19" s="3">
        <f t="shared" si="3"/>
        <v>0</v>
      </c>
      <c r="T19" s="3">
        <f t="shared" si="1"/>
        <v>0</v>
      </c>
    </row>
    <row r="20" spans="1:20">
      <c r="A20" s="47"/>
      <c r="B20" s="48"/>
      <c r="C20" s="16"/>
      <c r="D20" s="16"/>
      <c r="E20" s="16"/>
      <c r="F20" s="14"/>
      <c r="G20" s="14"/>
      <c r="H20" s="14"/>
      <c r="I20" s="14"/>
      <c r="J20" s="3">
        <f t="shared" si="2"/>
        <v>0</v>
      </c>
      <c r="K20" s="15">
        <f t="shared" si="0"/>
        <v>0</v>
      </c>
      <c r="L20" s="1"/>
      <c r="M20" s="17"/>
      <c r="N20" s="1"/>
      <c r="O20" s="1"/>
      <c r="P20" s="1"/>
      <c r="Q20" s="1"/>
      <c r="R20" s="1"/>
      <c r="S20" s="3">
        <f t="shared" si="3"/>
        <v>0</v>
      </c>
      <c r="T20" s="3">
        <f t="shared" si="1"/>
        <v>0</v>
      </c>
    </row>
    <row r="21" spans="1:20">
      <c r="A21" s="47"/>
      <c r="B21" s="48"/>
      <c r="C21" s="16"/>
      <c r="D21" s="16"/>
      <c r="E21" s="16"/>
      <c r="F21" s="14"/>
      <c r="G21" s="14"/>
      <c r="H21" s="14"/>
      <c r="I21" s="14"/>
      <c r="J21" s="3">
        <f t="shared" si="2"/>
        <v>0</v>
      </c>
      <c r="K21" s="15">
        <f t="shared" si="0"/>
        <v>0</v>
      </c>
      <c r="L21" s="1"/>
      <c r="M21" s="17"/>
      <c r="N21" s="1"/>
      <c r="O21" s="1"/>
      <c r="P21" s="1"/>
      <c r="Q21" s="1"/>
      <c r="R21" s="1"/>
      <c r="S21" s="3">
        <f t="shared" si="3"/>
        <v>0</v>
      </c>
      <c r="T21" s="3">
        <f t="shared" si="1"/>
        <v>0</v>
      </c>
    </row>
    <row r="22" spans="1:20">
      <c r="A22" s="47"/>
      <c r="B22" s="48"/>
      <c r="C22" s="16"/>
      <c r="D22" s="16"/>
      <c r="E22" s="16"/>
      <c r="F22" s="14"/>
      <c r="G22" s="14"/>
      <c r="H22" s="14"/>
      <c r="I22" s="14"/>
      <c r="J22" s="3">
        <f t="shared" si="2"/>
        <v>0</v>
      </c>
      <c r="K22" s="15">
        <f t="shared" si="0"/>
        <v>0</v>
      </c>
      <c r="L22" s="1"/>
      <c r="M22" s="17"/>
      <c r="N22" s="1"/>
      <c r="O22" s="1"/>
      <c r="P22" s="1"/>
      <c r="Q22" s="1"/>
      <c r="R22" s="1"/>
      <c r="S22" s="3">
        <f t="shared" si="3"/>
        <v>0</v>
      </c>
      <c r="T22" s="3">
        <f t="shared" si="1"/>
        <v>0</v>
      </c>
    </row>
    <row r="23" spans="1:20">
      <c r="A23" s="47"/>
      <c r="B23" s="48"/>
      <c r="C23" s="16"/>
      <c r="D23" s="16"/>
      <c r="E23" s="16"/>
      <c r="F23" s="14"/>
      <c r="G23" s="14"/>
      <c r="H23" s="14"/>
      <c r="I23" s="14"/>
      <c r="J23" s="3">
        <f t="shared" si="2"/>
        <v>0</v>
      </c>
      <c r="K23" s="15">
        <f t="shared" si="0"/>
        <v>0</v>
      </c>
      <c r="L23" s="1"/>
      <c r="M23" s="17"/>
      <c r="N23" s="1"/>
      <c r="O23" s="1"/>
      <c r="P23" s="1"/>
      <c r="Q23" s="1"/>
      <c r="R23" s="1"/>
      <c r="S23" s="3">
        <f t="shared" si="3"/>
        <v>0</v>
      </c>
      <c r="T23" s="3">
        <f t="shared" si="1"/>
        <v>0</v>
      </c>
    </row>
    <row r="24" spans="1:20">
      <c r="A24" s="47"/>
      <c r="B24" s="48"/>
      <c r="C24" s="14"/>
      <c r="D24" s="14"/>
      <c r="E24" s="14"/>
      <c r="F24" s="14"/>
      <c r="G24" s="14"/>
      <c r="H24" s="14"/>
      <c r="I24" s="14"/>
      <c r="J24" s="3">
        <f t="shared" si="2"/>
        <v>0</v>
      </c>
      <c r="K24" s="15">
        <f t="shared" si="0"/>
        <v>0</v>
      </c>
      <c r="L24" s="1"/>
      <c r="M24" s="14"/>
      <c r="N24" s="14"/>
      <c r="O24" s="14"/>
      <c r="P24" s="14"/>
      <c r="Q24" s="14"/>
      <c r="R24" s="14"/>
      <c r="S24" s="3">
        <f t="shared" si="3"/>
        <v>0</v>
      </c>
      <c r="T24" s="3">
        <f t="shared" si="1"/>
        <v>0</v>
      </c>
    </row>
    <row r="25" spans="1:20">
      <c r="A25" s="47">
        <v>123</v>
      </c>
      <c r="B25" s="48" t="s">
        <v>70</v>
      </c>
      <c r="C25" s="1">
        <v>95</v>
      </c>
      <c r="D25" s="1">
        <v>100</v>
      </c>
      <c r="E25" s="1"/>
      <c r="F25" s="1">
        <v>100</v>
      </c>
      <c r="G25" s="14">
        <v>100</v>
      </c>
      <c r="H25" s="14"/>
      <c r="I25" s="1"/>
      <c r="J25" s="3">
        <f t="shared" si="2"/>
        <v>98.75</v>
      </c>
      <c r="K25" s="15">
        <f t="shared" si="0"/>
        <v>5.8088235294117645</v>
      </c>
      <c r="L25" s="1">
        <v>95</v>
      </c>
      <c r="M25" s="1"/>
      <c r="N25" s="1"/>
      <c r="O25" s="1">
        <v>95</v>
      </c>
      <c r="P25" s="1">
        <v>95</v>
      </c>
      <c r="Q25" s="1"/>
      <c r="R25" s="1"/>
      <c r="S25" s="3">
        <f t="shared" si="3"/>
        <v>63.333333333333336</v>
      </c>
      <c r="T25" s="3">
        <f t="shared" si="1"/>
        <v>3.7254901960784315</v>
      </c>
    </row>
    <row r="26" spans="1:20">
      <c r="A26" s="47"/>
      <c r="B26" s="48"/>
      <c r="C26" s="1"/>
      <c r="D26" s="1"/>
      <c r="E26" s="1"/>
      <c r="F26" s="1"/>
      <c r="G26" s="14"/>
      <c r="H26" s="14"/>
      <c r="I26" s="1"/>
      <c r="J26" s="3">
        <f t="shared" si="2"/>
        <v>0</v>
      </c>
      <c r="K26" s="15">
        <f t="shared" si="0"/>
        <v>0</v>
      </c>
      <c r="L26" s="1"/>
      <c r="M26" s="1"/>
      <c r="N26" s="1"/>
      <c r="O26" s="1"/>
      <c r="P26" s="1"/>
      <c r="Q26" s="1"/>
      <c r="R26" s="1"/>
      <c r="S26" s="3">
        <f t="shared" si="3"/>
        <v>0</v>
      </c>
      <c r="T26" s="3">
        <f t="shared" si="1"/>
        <v>0</v>
      </c>
    </row>
  </sheetData>
  <mergeCells count="11">
    <mergeCell ref="B6:B7"/>
    <mergeCell ref="C6:I6"/>
    <mergeCell ref="T6:T7"/>
    <mergeCell ref="C1:G1"/>
    <mergeCell ref="J6:J7"/>
    <mergeCell ref="K6:K7"/>
    <mergeCell ref="L6:R6"/>
    <mergeCell ref="S6:S7"/>
    <mergeCell ref="C2:E2"/>
    <mergeCell ref="C3:E3"/>
    <mergeCell ref="C4:E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4" zoomScaleNormal="100" workbookViewId="0">
      <selection activeCell="O20" sqref="O20"/>
    </sheetView>
  </sheetViews>
  <sheetFormatPr defaultRowHeight="15"/>
  <cols>
    <col min="1" max="1" width="4" customWidth="1"/>
    <col min="2" max="2" width="25.140625" customWidth="1"/>
    <col min="3" max="9" width="5.7109375" customWidth="1"/>
    <col min="10" max="10" width="7.5703125" customWidth="1"/>
    <col min="11" max="11" width="8.28515625" customWidth="1"/>
    <col min="12" max="18" width="5.7109375" customWidth="1"/>
    <col min="19" max="19" width="8.28515625" customWidth="1"/>
    <col min="20" max="20" width="8.7109375" customWidth="1"/>
    <col min="21" max="30" width="5.7109375" customWidth="1"/>
  </cols>
  <sheetData>
    <row r="1" spans="1:20">
      <c r="B1" t="s">
        <v>32</v>
      </c>
      <c r="C1" s="125" t="s">
        <v>9</v>
      </c>
      <c r="D1" s="125"/>
      <c r="E1" s="125"/>
    </row>
    <row r="2" spans="1:20">
      <c r="B2" t="s">
        <v>1</v>
      </c>
      <c r="C2" s="125">
        <v>2</v>
      </c>
      <c r="D2" s="125"/>
      <c r="E2" s="125"/>
    </row>
    <row r="3" spans="1:20">
      <c r="B3" t="s">
        <v>33</v>
      </c>
      <c r="C3" s="125">
        <v>0</v>
      </c>
      <c r="D3" s="125"/>
      <c r="E3" s="125"/>
    </row>
    <row r="4" spans="1:20">
      <c r="B4" t="s">
        <v>36</v>
      </c>
      <c r="C4" s="125">
        <v>34</v>
      </c>
      <c r="D4" s="125"/>
      <c r="E4" s="125"/>
    </row>
    <row r="6" spans="1:20" ht="33" customHeight="1">
      <c r="A6" s="13"/>
      <c r="B6" s="126" t="s">
        <v>16</v>
      </c>
      <c r="C6" s="128" t="s">
        <v>24</v>
      </c>
      <c r="D6" s="129"/>
      <c r="E6" s="129"/>
      <c r="F6" s="129"/>
      <c r="G6" s="129"/>
      <c r="H6" s="129"/>
      <c r="I6" s="130"/>
      <c r="J6" s="123" t="s">
        <v>14</v>
      </c>
      <c r="K6" s="123" t="s">
        <v>15</v>
      </c>
      <c r="L6" s="131" t="s">
        <v>24</v>
      </c>
      <c r="M6" s="131"/>
      <c r="N6" s="131"/>
      <c r="O6" s="131"/>
      <c r="P6" s="131"/>
      <c r="Q6" s="131"/>
      <c r="R6" s="131"/>
      <c r="S6" s="123" t="s">
        <v>14</v>
      </c>
      <c r="T6" s="123" t="s">
        <v>15</v>
      </c>
    </row>
    <row r="7" spans="1:20" ht="28.5" customHeight="1">
      <c r="A7" s="13"/>
      <c r="B7" s="127"/>
      <c r="C7" s="12" t="s">
        <v>10</v>
      </c>
      <c r="D7" s="12" t="s">
        <v>11</v>
      </c>
      <c r="E7" s="12" t="s">
        <v>12</v>
      </c>
      <c r="F7" s="4" t="s">
        <v>41</v>
      </c>
      <c r="G7" s="4" t="s">
        <v>42</v>
      </c>
      <c r="H7" s="4" t="s">
        <v>74</v>
      </c>
      <c r="I7" s="4" t="s">
        <v>13</v>
      </c>
      <c r="J7" s="123"/>
      <c r="K7" s="123"/>
      <c r="L7" s="12" t="s">
        <v>10</v>
      </c>
      <c r="M7" s="12" t="s">
        <v>11</v>
      </c>
      <c r="N7" s="12" t="s">
        <v>12</v>
      </c>
      <c r="O7" s="4" t="s">
        <v>41</v>
      </c>
      <c r="P7" s="4" t="s">
        <v>42</v>
      </c>
      <c r="Q7" s="4" t="s">
        <v>74</v>
      </c>
      <c r="R7" s="4" t="s">
        <v>13</v>
      </c>
      <c r="S7" s="123"/>
      <c r="T7" s="123"/>
    </row>
    <row r="8" spans="1:20">
      <c r="A8" s="47">
        <v>31</v>
      </c>
      <c r="B8" s="73" t="s">
        <v>57</v>
      </c>
      <c r="C8" s="16">
        <v>90</v>
      </c>
      <c r="D8" s="16">
        <v>100</v>
      </c>
      <c r="E8" s="16"/>
      <c r="F8" s="14">
        <v>100</v>
      </c>
      <c r="G8" s="14">
        <v>100</v>
      </c>
      <c r="H8" s="14"/>
      <c r="I8" s="14"/>
      <c r="J8" s="3">
        <f>(C8+D8+E8+F8+G8+I8)/4</f>
        <v>97.5</v>
      </c>
      <c r="K8" s="15">
        <f>(J8*$C$2)/$C$4</f>
        <v>5.7352941176470589</v>
      </c>
      <c r="L8" s="17"/>
      <c r="M8" s="17"/>
      <c r="N8" s="1"/>
      <c r="O8" s="1"/>
      <c r="P8" s="1"/>
      <c r="Q8" s="1"/>
      <c r="R8" s="1"/>
      <c r="S8" s="3">
        <f>(L8+M8+N8+O8+R8)/4</f>
        <v>0</v>
      </c>
      <c r="T8" s="3">
        <f>(S8*$C$2)/$C$4</f>
        <v>0</v>
      </c>
    </row>
    <row r="9" spans="1:20">
      <c r="A9" s="47">
        <v>32</v>
      </c>
      <c r="B9" s="74" t="s">
        <v>58</v>
      </c>
      <c r="C9" s="16">
        <v>85</v>
      </c>
      <c r="D9" s="16">
        <v>90</v>
      </c>
      <c r="E9" s="16"/>
      <c r="F9" s="14">
        <v>85</v>
      </c>
      <c r="G9" s="14">
        <v>95</v>
      </c>
      <c r="H9" s="14"/>
      <c r="I9" s="14"/>
      <c r="J9" s="3">
        <f t="shared" ref="J9:J26" si="0">(C9+D9+E9+F9+G9+I9)/4</f>
        <v>88.75</v>
      </c>
      <c r="K9" s="15">
        <f t="shared" ref="K9:K26" si="1">(J9*$C$2)/$C$4</f>
        <v>5.2205882352941178</v>
      </c>
      <c r="L9" s="17">
        <v>85</v>
      </c>
      <c r="M9" s="17">
        <v>95</v>
      </c>
      <c r="N9" s="1"/>
      <c r="O9" s="1">
        <v>90</v>
      </c>
      <c r="P9" s="1">
        <v>100</v>
      </c>
      <c r="Q9" s="1"/>
      <c r="R9" s="1"/>
      <c r="S9" s="3">
        <f t="shared" ref="S9:S26" si="2">(L9+M9+N9+O9+R9)/4</f>
        <v>67.5</v>
      </c>
      <c r="T9" s="3">
        <f t="shared" ref="T9:T23" si="3">(S9*$C$2)/$C$4</f>
        <v>3.9705882352941178</v>
      </c>
    </row>
    <row r="10" spans="1:20">
      <c r="A10" s="47">
        <v>33</v>
      </c>
      <c r="B10" s="75" t="s">
        <v>59</v>
      </c>
      <c r="C10" s="16">
        <v>90</v>
      </c>
      <c r="D10" s="16">
        <v>85</v>
      </c>
      <c r="E10" s="16"/>
      <c r="F10" s="14">
        <v>95</v>
      </c>
      <c r="G10" s="14">
        <v>90</v>
      </c>
      <c r="H10" s="14"/>
      <c r="I10" s="14"/>
      <c r="J10" s="3">
        <f t="shared" si="0"/>
        <v>90</v>
      </c>
      <c r="K10" s="15">
        <f t="shared" si="1"/>
        <v>5.2941176470588234</v>
      </c>
      <c r="L10" s="17">
        <v>90</v>
      </c>
      <c r="M10" s="17">
        <v>100</v>
      </c>
      <c r="N10" s="1"/>
      <c r="O10" s="1">
        <v>95</v>
      </c>
      <c r="P10" s="1">
        <v>100</v>
      </c>
      <c r="Q10" s="1"/>
      <c r="R10" s="1"/>
      <c r="S10" s="3">
        <f t="shared" si="2"/>
        <v>71.25</v>
      </c>
      <c r="T10" s="3">
        <f t="shared" si="3"/>
        <v>4.1911764705882355</v>
      </c>
    </row>
    <row r="11" spans="1:20">
      <c r="A11" s="47">
        <v>34</v>
      </c>
      <c r="B11" s="73" t="s">
        <v>60</v>
      </c>
      <c r="C11" s="16">
        <v>85</v>
      </c>
      <c r="D11" s="16">
        <v>100</v>
      </c>
      <c r="E11" s="16"/>
      <c r="F11" s="14">
        <v>100</v>
      </c>
      <c r="G11" s="14">
        <v>100</v>
      </c>
      <c r="H11" s="14"/>
      <c r="I11" s="14"/>
      <c r="J11" s="3">
        <f t="shared" si="0"/>
        <v>96.25</v>
      </c>
      <c r="K11" s="15">
        <f t="shared" si="1"/>
        <v>5.6617647058823533</v>
      </c>
      <c r="L11" s="17">
        <v>95</v>
      </c>
      <c r="M11" s="17">
        <v>100</v>
      </c>
      <c r="N11" s="1"/>
      <c r="O11" s="1">
        <v>100</v>
      </c>
      <c r="P11" s="1">
        <v>100</v>
      </c>
      <c r="Q11" s="1"/>
      <c r="R11" s="1"/>
      <c r="S11" s="3">
        <f t="shared" si="2"/>
        <v>73.75</v>
      </c>
      <c r="T11" s="3">
        <f t="shared" si="3"/>
        <v>4.3382352941176467</v>
      </c>
    </row>
    <row r="12" spans="1:20">
      <c r="A12" s="47">
        <v>36</v>
      </c>
      <c r="B12" s="75" t="s">
        <v>61</v>
      </c>
      <c r="C12" s="16">
        <v>90</v>
      </c>
      <c r="D12" s="16">
        <v>85</v>
      </c>
      <c r="E12" s="16"/>
      <c r="F12" s="14">
        <v>95</v>
      </c>
      <c r="G12" s="14">
        <v>100</v>
      </c>
      <c r="H12" s="14"/>
      <c r="I12" s="14"/>
      <c r="J12" s="3">
        <f t="shared" si="0"/>
        <v>92.5</v>
      </c>
      <c r="K12" s="15">
        <f t="shared" si="1"/>
        <v>5.4411764705882355</v>
      </c>
      <c r="L12" s="17">
        <v>85</v>
      </c>
      <c r="M12" s="17">
        <v>90</v>
      </c>
      <c r="N12" s="1"/>
      <c r="O12" s="1">
        <v>90</v>
      </c>
      <c r="P12" s="1">
        <v>100</v>
      </c>
      <c r="Q12" s="1"/>
      <c r="R12" s="1"/>
      <c r="S12" s="3">
        <f t="shared" si="2"/>
        <v>66.25</v>
      </c>
      <c r="T12" s="3">
        <f t="shared" si="3"/>
        <v>3.8970588235294117</v>
      </c>
    </row>
    <row r="13" spans="1:20">
      <c r="A13" s="47">
        <v>37</v>
      </c>
      <c r="B13" s="75" t="s">
        <v>62</v>
      </c>
      <c r="C13" s="16">
        <v>85</v>
      </c>
      <c r="D13" s="16">
        <v>95</v>
      </c>
      <c r="E13" s="16"/>
      <c r="F13" s="14">
        <v>85</v>
      </c>
      <c r="G13" s="14">
        <v>95</v>
      </c>
      <c r="H13" s="14"/>
      <c r="I13" s="14"/>
      <c r="J13" s="3">
        <f t="shared" si="0"/>
        <v>90</v>
      </c>
      <c r="K13" s="15">
        <f t="shared" si="1"/>
        <v>5.2941176470588234</v>
      </c>
      <c r="L13" s="17">
        <v>90</v>
      </c>
      <c r="M13" s="17">
        <v>100</v>
      </c>
      <c r="N13" s="1"/>
      <c r="O13" s="1">
        <v>100</v>
      </c>
      <c r="P13" s="1">
        <v>100</v>
      </c>
      <c r="Q13" s="1"/>
      <c r="R13" s="1"/>
      <c r="S13" s="3">
        <f t="shared" si="2"/>
        <v>72.5</v>
      </c>
      <c r="T13" s="3">
        <f t="shared" si="3"/>
        <v>4.2647058823529411</v>
      </c>
    </row>
    <row r="14" spans="1:20">
      <c r="A14" s="47">
        <v>38</v>
      </c>
      <c r="B14" s="75" t="s">
        <v>63</v>
      </c>
      <c r="C14" s="16">
        <v>100</v>
      </c>
      <c r="D14" s="16">
        <v>90</v>
      </c>
      <c r="E14" s="16"/>
      <c r="F14" s="14">
        <v>100</v>
      </c>
      <c r="G14" s="14">
        <v>90</v>
      </c>
      <c r="H14" s="14"/>
      <c r="I14" s="14"/>
      <c r="J14" s="3">
        <f t="shared" si="0"/>
        <v>95</v>
      </c>
      <c r="K14" s="15">
        <f t="shared" si="1"/>
        <v>5.5882352941176467</v>
      </c>
      <c r="L14" s="17">
        <v>90</v>
      </c>
      <c r="M14" s="17">
        <v>100</v>
      </c>
      <c r="N14" s="1"/>
      <c r="O14" s="1">
        <v>90</v>
      </c>
      <c r="P14" s="1">
        <v>100</v>
      </c>
      <c r="Q14" s="1"/>
      <c r="R14" s="1"/>
      <c r="S14" s="3">
        <f t="shared" si="2"/>
        <v>70</v>
      </c>
      <c r="T14" s="3">
        <f t="shared" si="3"/>
        <v>4.117647058823529</v>
      </c>
    </row>
    <row r="15" spans="1:20">
      <c r="A15" s="47">
        <v>40</v>
      </c>
      <c r="B15" s="75" t="s">
        <v>64</v>
      </c>
      <c r="C15" s="16">
        <v>100</v>
      </c>
      <c r="D15" s="16">
        <v>85</v>
      </c>
      <c r="E15" s="16"/>
      <c r="F15" s="14">
        <v>100</v>
      </c>
      <c r="G15" s="14">
        <v>100</v>
      </c>
      <c r="H15" s="14"/>
      <c r="I15" s="14"/>
      <c r="J15" s="3">
        <f t="shared" si="0"/>
        <v>96.25</v>
      </c>
      <c r="K15" s="15">
        <f t="shared" si="1"/>
        <v>5.6617647058823533</v>
      </c>
      <c r="L15" s="17">
        <v>95</v>
      </c>
      <c r="M15" s="17">
        <v>95</v>
      </c>
      <c r="N15" s="1"/>
      <c r="O15" s="1">
        <v>100</v>
      </c>
      <c r="P15" s="1">
        <v>100</v>
      </c>
      <c r="Q15" s="1"/>
      <c r="R15" s="1"/>
      <c r="S15" s="3">
        <f t="shared" si="2"/>
        <v>72.5</v>
      </c>
      <c r="T15" s="3">
        <f t="shared" si="3"/>
        <v>4.2647058823529411</v>
      </c>
    </row>
    <row r="16" spans="1:20">
      <c r="A16" s="47">
        <v>41</v>
      </c>
      <c r="B16" s="76" t="s">
        <v>65</v>
      </c>
      <c r="C16" s="16">
        <v>80</v>
      </c>
      <c r="D16" s="16">
        <v>75</v>
      </c>
      <c r="E16" s="16"/>
      <c r="F16" s="14">
        <v>85</v>
      </c>
      <c r="G16" s="14">
        <v>90</v>
      </c>
      <c r="H16" s="14"/>
      <c r="I16" s="14"/>
      <c r="J16" s="3">
        <f t="shared" si="0"/>
        <v>82.5</v>
      </c>
      <c r="K16" s="15">
        <f t="shared" si="1"/>
        <v>4.8529411764705879</v>
      </c>
      <c r="L16" s="1">
        <v>90</v>
      </c>
      <c r="M16" s="17">
        <v>90</v>
      </c>
      <c r="N16" s="1"/>
      <c r="O16" s="1">
        <v>80</v>
      </c>
      <c r="P16" s="1">
        <v>100</v>
      </c>
      <c r="Q16" s="1"/>
      <c r="R16" s="1"/>
      <c r="S16" s="3">
        <f t="shared" si="2"/>
        <v>65</v>
      </c>
      <c r="T16" s="3">
        <f t="shared" si="3"/>
        <v>3.8235294117647061</v>
      </c>
    </row>
    <row r="17" spans="1:20">
      <c r="A17" s="47">
        <v>43</v>
      </c>
      <c r="B17" s="76" t="s">
        <v>66</v>
      </c>
      <c r="C17" s="16">
        <v>95</v>
      </c>
      <c r="D17" s="16">
        <v>90</v>
      </c>
      <c r="E17" s="16"/>
      <c r="F17" s="14">
        <v>95</v>
      </c>
      <c r="G17" s="14">
        <v>95</v>
      </c>
      <c r="H17" s="14"/>
      <c r="I17" s="14"/>
      <c r="J17" s="3">
        <f t="shared" si="0"/>
        <v>93.75</v>
      </c>
      <c r="K17" s="15">
        <f t="shared" si="1"/>
        <v>5.5147058823529411</v>
      </c>
      <c r="L17" s="1">
        <v>95</v>
      </c>
      <c r="M17" s="17">
        <v>95</v>
      </c>
      <c r="N17" s="1"/>
      <c r="O17" s="1">
        <v>85</v>
      </c>
      <c r="P17" s="1">
        <v>100</v>
      </c>
      <c r="Q17" s="1"/>
      <c r="R17" s="1"/>
      <c r="S17" s="3">
        <f t="shared" si="2"/>
        <v>68.75</v>
      </c>
      <c r="T17" s="3">
        <f t="shared" si="3"/>
        <v>4.0441176470588234</v>
      </c>
    </row>
    <row r="18" spans="1:20">
      <c r="A18" s="47"/>
      <c r="B18" s="48"/>
      <c r="C18" s="16"/>
      <c r="D18" s="16"/>
      <c r="E18" s="16"/>
      <c r="F18" s="14"/>
      <c r="G18" s="14"/>
      <c r="H18" s="14"/>
      <c r="I18" s="14"/>
      <c r="J18" s="3">
        <f t="shared" si="0"/>
        <v>0</v>
      </c>
      <c r="K18" s="15">
        <f t="shared" si="1"/>
        <v>0</v>
      </c>
      <c r="L18" s="1"/>
      <c r="M18" s="17"/>
      <c r="N18" s="1"/>
      <c r="O18" s="1"/>
      <c r="P18" s="1"/>
      <c r="Q18" s="1"/>
      <c r="R18" s="1"/>
      <c r="S18" s="3">
        <f t="shared" si="2"/>
        <v>0</v>
      </c>
      <c r="T18" s="3">
        <f t="shared" si="3"/>
        <v>0</v>
      </c>
    </row>
    <row r="19" spans="1:20">
      <c r="A19" s="47"/>
      <c r="B19" s="48"/>
      <c r="C19" s="16"/>
      <c r="D19" s="16"/>
      <c r="E19" s="16"/>
      <c r="F19" s="14"/>
      <c r="G19" s="14"/>
      <c r="H19" s="14"/>
      <c r="I19" s="14"/>
      <c r="J19" s="3">
        <f t="shared" si="0"/>
        <v>0</v>
      </c>
      <c r="K19" s="15">
        <f t="shared" si="1"/>
        <v>0</v>
      </c>
      <c r="L19" s="1"/>
      <c r="M19" s="17"/>
      <c r="N19" s="1"/>
      <c r="O19" s="1"/>
      <c r="P19" s="1"/>
      <c r="Q19" s="1"/>
      <c r="R19" s="1"/>
      <c r="S19" s="3">
        <f t="shared" si="2"/>
        <v>0</v>
      </c>
      <c r="T19" s="3">
        <f t="shared" si="3"/>
        <v>0</v>
      </c>
    </row>
    <row r="20" spans="1:20">
      <c r="A20" s="47"/>
      <c r="B20" s="48"/>
      <c r="C20" s="16"/>
      <c r="D20" s="16"/>
      <c r="E20" s="16"/>
      <c r="F20" s="14"/>
      <c r="G20" s="14"/>
      <c r="H20" s="14"/>
      <c r="I20" s="14"/>
      <c r="J20" s="3">
        <f t="shared" si="0"/>
        <v>0</v>
      </c>
      <c r="K20" s="15">
        <f t="shared" si="1"/>
        <v>0</v>
      </c>
      <c r="L20" s="1"/>
      <c r="M20" s="17"/>
      <c r="N20" s="1"/>
      <c r="O20" s="1"/>
      <c r="P20" s="1"/>
      <c r="Q20" s="1"/>
      <c r="R20" s="1"/>
      <c r="S20" s="3">
        <f t="shared" si="2"/>
        <v>0</v>
      </c>
      <c r="T20" s="3">
        <f t="shared" si="3"/>
        <v>0</v>
      </c>
    </row>
    <row r="21" spans="1:20">
      <c r="A21" s="47"/>
      <c r="B21" s="48"/>
      <c r="C21" s="16"/>
      <c r="D21" s="16"/>
      <c r="E21" s="16"/>
      <c r="F21" s="14"/>
      <c r="G21" s="14"/>
      <c r="H21" s="14"/>
      <c r="I21" s="14"/>
      <c r="J21" s="3">
        <f t="shared" si="0"/>
        <v>0</v>
      </c>
      <c r="K21" s="15">
        <f t="shared" si="1"/>
        <v>0</v>
      </c>
      <c r="L21" s="1"/>
      <c r="M21" s="17"/>
      <c r="N21" s="1"/>
      <c r="O21" s="1"/>
      <c r="P21" s="1"/>
      <c r="Q21" s="1"/>
      <c r="R21" s="1"/>
      <c r="S21" s="3">
        <f t="shared" si="2"/>
        <v>0</v>
      </c>
      <c r="T21" s="3">
        <f t="shared" si="3"/>
        <v>0</v>
      </c>
    </row>
    <row r="22" spans="1:20">
      <c r="A22" s="47"/>
      <c r="B22" s="48"/>
      <c r="C22" s="16"/>
      <c r="D22" s="16"/>
      <c r="E22" s="16"/>
      <c r="F22" s="14"/>
      <c r="G22" s="14"/>
      <c r="H22" s="14"/>
      <c r="I22" s="14"/>
      <c r="J22" s="3">
        <f t="shared" si="0"/>
        <v>0</v>
      </c>
      <c r="K22" s="15">
        <f t="shared" si="1"/>
        <v>0</v>
      </c>
      <c r="L22" s="1"/>
      <c r="M22" s="17"/>
      <c r="N22" s="1"/>
      <c r="O22" s="1"/>
      <c r="P22" s="1"/>
      <c r="Q22" s="1"/>
      <c r="R22" s="1"/>
      <c r="S22" s="3">
        <f t="shared" si="2"/>
        <v>0</v>
      </c>
      <c r="T22" s="3">
        <f t="shared" si="3"/>
        <v>0</v>
      </c>
    </row>
    <row r="23" spans="1:20">
      <c r="A23" s="47"/>
      <c r="B23" s="48"/>
      <c r="C23" s="16"/>
      <c r="D23" s="16"/>
      <c r="E23" s="16"/>
      <c r="F23" s="14"/>
      <c r="G23" s="14"/>
      <c r="H23" s="14"/>
      <c r="I23" s="14"/>
      <c r="J23" s="3">
        <f t="shared" si="0"/>
        <v>0</v>
      </c>
      <c r="K23" s="15">
        <f t="shared" si="1"/>
        <v>0</v>
      </c>
      <c r="L23" s="1"/>
      <c r="M23" s="17"/>
      <c r="N23" s="1"/>
      <c r="O23" s="1"/>
      <c r="P23" s="1"/>
      <c r="Q23" s="1"/>
      <c r="R23" s="1"/>
      <c r="S23" s="3">
        <f t="shared" si="2"/>
        <v>0</v>
      </c>
      <c r="T23" s="3">
        <f t="shared" si="3"/>
        <v>0</v>
      </c>
    </row>
    <row r="24" spans="1:20">
      <c r="A24" s="47"/>
      <c r="B24" s="48"/>
      <c r="C24" s="14"/>
      <c r="D24" s="14"/>
      <c r="E24" s="14"/>
      <c r="F24" s="14"/>
      <c r="G24" s="14"/>
      <c r="H24" s="14"/>
      <c r="I24" s="14"/>
      <c r="J24" s="3">
        <f t="shared" si="0"/>
        <v>0</v>
      </c>
      <c r="K24" s="15">
        <f t="shared" si="1"/>
        <v>0</v>
      </c>
      <c r="L24" s="14"/>
      <c r="M24" s="14"/>
      <c r="N24" s="14"/>
      <c r="O24" s="14"/>
      <c r="P24" s="14"/>
      <c r="Q24" s="14"/>
      <c r="R24" s="14"/>
      <c r="S24" s="3">
        <f t="shared" si="2"/>
        <v>0</v>
      </c>
      <c r="T24" s="14">
        <f t="shared" ref="T24" si="4">SUM(T8:T23)</f>
        <v>36.911764705882355</v>
      </c>
    </row>
    <row r="25" spans="1:20">
      <c r="A25" s="47">
        <v>123</v>
      </c>
      <c r="B25" s="48" t="s">
        <v>70</v>
      </c>
      <c r="C25" s="14">
        <v>100</v>
      </c>
      <c r="D25" s="14">
        <v>100</v>
      </c>
      <c r="E25" s="14"/>
      <c r="F25" s="14">
        <v>100</v>
      </c>
      <c r="G25" s="14">
        <v>100</v>
      </c>
      <c r="H25" s="14"/>
      <c r="I25" s="14"/>
      <c r="J25" s="3">
        <f t="shared" si="0"/>
        <v>100</v>
      </c>
      <c r="K25" s="15">
        <f t="shared" si="1"/>
        <v>5.882352941176471</v>
      </c>
      <c r="L25" s="14">
        <v>100</v>
      </c>
      <c r="M25" s="14">
        <v>100</v>
      </c>
      <c r="N25" s="14"/>
      <c r="O25" s="14">
        <v>100</v>
      </c>
      <c r="P25" s="14">
        <v>100</v>
      </c>
      <c r="Q25" s="14"/>
      <c r="R25" s="14"/>
      <c r="S25" s="3">
        <f t="shared" si="2"/>
        <v>75</v>
      </c>
      <c r="T25" s="14">
        <f t="shared" ref="T25" si="5">SUM(T9:T24)</f>
        <v>73.82352941176471</v>
      </c>
    </row>
    <row r="26" spans="1:20">
      <c r="A26" s="47"/>
      <c r="B26" s="48"/>
      <c r="C26" s="14"/>
      <c r="D26" s="14"/>
      <c r="E26" s="14"/>
      <c r="F26" s="14"/>
      <c r="G26" s="14"/>
      <c r="H26" s="14"/>
      <c r="I26" s="14">
        <f t="shared" ref="I26" si="6">SUM(I10:I25)</f>
        <v>0</v>
      </c>
      <c r="J26" s="3">
        <f t="shared" si="0"/>
        <v>0</v>
      </c>
      <c r="K26" s="15">
        <f t="shared" si="1"/>
        <v>0</v>
      </c>
      <c r="L26" s="14"/>
      <c r="M26" s="14"/>
      <c r="N26" s="14"/>
      <c r="O26" s="14"/>
      <c r="P26" s="14"/>
      <c r="Q26" s="14"/>
      <c r="R26" s="14"/>
      <c r="S26" s="3">
        <f t="shared" si="2"/>
        <v>0</v>
      </c>
      <c r="T26" s="14">
        <f t="shared" ref="T26" si="7">SUM(T10:T25)</f>
        <v>143.6764705882353</v>
      </c>
    </row>
  </sheetData>
  <mergeCells count="11">
    <mergeCell ref="J6:J7"/>
    <mergeCell ref="K6:K7"/>
    <mergeCell ref="L6:R6"/>
    <mergeCell ref="S6:S7"/>
    <mergeCell ref="T6:T7"/>
    <mergeCell ref="C1:E1"/>
    <mergeCell ref="C2:E2"/>
    <mergeCell ref="C3:E3"/>
    <mergeCell ref="C4:E4"/>
    <mergeCell ref="B6:B7"/>
    <mergeCell ref="C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</vt:i4>
      </vt:variant>
    </vt:vector>
  </HeadingPairs>
  <TitlesOfParts>
    <vt:vector size="18" baseType="lpstr">
      <vt:lpstr>KİŞİSEL HESAPLAMA</vt:lpstr>
      <vt:lpstr>KARBASAN HESAPLAMA</vt:lpstr>
      <vt:lpstr>agırlık</vt:lpstr>
      <vt:lpstr>KURANKERİM</vt:lpstr>
      <vt:lpstr>SEÇMELİ İNG</vt:lpstr>
      <vt:lpstr>BİLİMUY</vt:lpstr>
      <vt:lpstr>BİLİŞİM</vt:lpstr>
      <vt:lpstr>TTAS</vt:lpstr>
      <vt:lpstr>BED</vt:lpstr>
      <vt:lpstr>MÜZ</vt:lpstr>
      <vt:lpstr>GÖR</vt:lpstr>
      <vt:lpstr>DİN</vt:lpstr>
      <vt:lpstr>İNG</vt:lpstr>
      <vt:lpstr>TC</vt:lpstr>
      <vt:lpstr>FEN</vt:lpstr>
      <vt:lpstr>MATEMATİK</vt:lpstr>
      <vt:lpstr>TÜRKÇE</vt:lpstr>
      <vt:lpstr>'KARBASAN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Karbasan</dc:creator>
  <cp:lastModifiedBy>CBOX</cp:lastModifiedBy>
  <cp:lastPrinted>2016-06-10T09:43:00Z</cp:lastPrinted>
  <dcterms:created xsi:type="dcterms:W3CDTF">2014-12-02T10:20:05Z</dcterms:created>
  <dcterms:modified xsi:type="dcterms:W3CDTF">2017-05-31T10:34:23Z</dcterms:modified>
</cp:coreProperties>
</file>